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ZGAKR\Desktop\"/>
    </mc:Choice>
  </mc:AlternateContent>
  <bookViews>
    <workbookView xWindow="0" yWindow="0" windowWidth="20160" windowHeight="8280"/>
  </bookViews>
  <sheets>
    <sheet name="Rekapitulace stavby" sheetId="1" r:id="rId1"/>
    <sheet name="SO 101 - Silnice II-112 -..." sheetId="2" r:id="rId2"/>
    <sheet name="SO 103 - Silnice II-112 -..." sheetId="3" r:id="rId3"/>
    <sheet name="SO 800 - Vedlejší rozpočt..." sheetId="4" r:id="rId4"/>
    <sheet name="Pokyny pro vyplnění" sheetId="5" r:id="rId5"/>
  </sheets>
  <definedNames>
    <definedName name="_xlnm._FilterDatabase" localSheetId="1" hidden="1">'SO 101 - Silnice II-112 -...'!$C$85:$K$221</definedName>
    <definedName name="_xlnm._FilterDatabase" localSheetId="2" hidden="1">'SO 103 - Silnice II-112 -...'!$C$83:$K$258</definedName>
    <definedName name="_xlnm._FilterDatabase" localSheetId="3" hidden="1">'SO 800 - Vedlejší rozpočt...'!$C$81:$K$104</definedName>
    <definedName name="_xlnm.Print_Titles" localSheetId="0">'Rekapitulace stavby'!$49:$49</definedName>
    <definedName name="_xlnm.Print_Titles" localSheetId="1">'SO 101 - Silnice II-112 -...'!$85:$85</definedName>
    <definedName name="_xlnm.Print_Titles" localSheetId="2">'SO 103 - Silnice II-112 -...'!$83:$83</definedName>
    <definedName name="_xlnm.Print_Titles" localSheetId="3">'SO 800 - Vedlejší rozpočt...'!$81:$81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101 - Silnice II-112 -...'!$C$4:$J$36,'SO 101 - Silnice II-112 -...'!$C$42:$J$67,'SO 101 - Silnice II-112 -...'!$C$73:$K$221</definedName>
    <definedName name="_xlnm.Print_Area" localSheetId="2">'SO 103 - Silnice II-112 -...'!$C$4:$J$36,'SO 103 - Silnice II-112 -...'!$C$42:$J$65,'SO 103 - Silnice II-112 -...'!$C$71:$K$258</definedName>
    <definedName name="_xlnm.Print_Area" localSheetId="3">'SO 800 - Vedlejší rozpočt...'!$C$4:$J$36,'SO 800 - Vedlejší rozpočt...'!$C$42:$J$63,'SO 800 - Vedlejší rozpočt...'!$C$69:$K$104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T99" i="4" s="1"/>
  <c r="R100" i="4"/>
  <c r="R99" i="4" s="1"/>
  <c r="P100" i="4"/>
  <c r="P99" i="4" s="1"/>
  <c r="BK100" i="4"/>
  <c r="BK99" i="4" s="1"/>
  <c r="J99" i="4"/>
  <c r="J62" i="4" s="1"/>
  <c r="J100" i="4"/>
  <c r="BE100" i="4"/>
  <c r="BI98" i="4"/>
  <c r="BH98" i="4"/>
  <c r="BG98" i="4"/>
  <c r="BF98" i="4"/>
  <c r="T98" i="4"/>
  <c r="T97" i="4" s="1"/>
  <c r="R98" i="4"/>
  <c r="R97" i="4" s="1"/>
  <c r="P98" i="4"/>
  <c r="P97" i="4" s="1"/>
  <c r="BK98" i="4"/>
  <c r="BK97" i="4" s="1"/>
  <c r="J97" i="4" s="1"/>
  <c r="J61" i="4" s="1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R94" i="4" s="1"/>
  <c r="P95" i="4"/>
  <c r="BK95" i="4"/>
  <c r="BK94" i="4" s="1"/>
  <c r="J94" i="4" s="1"/>
  <c r="J60" i="4" s="1"/>
  <c r="J95" i="4"/>
  <c r="BE95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R91" i="4" s="1"/>
  <c r="P92" i="4"/>
  <c r="BK92" i="4"/>
  <c r="BK91" i="4" s="1"/>
  <c r="J91" i="4" s="1"/>
  <c r="J59" i="4" s="1"/>
  <c r="J92" i="4"/>
  <c r="BE92" i="4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F33" i="4"/>
  <c r="BC54" i="1" s="1"/>
  <c r="BG85" i="4"/>
  <c r="BF85" i="4"/>
  <c r="J31" i="4"/>
  <c r="AW54" i="1" s="1"/>
  <c r="F31" i="4"/>
  <c r="BA54" i="1" s="1"/>
  <c r="T85" i="4"/>
  <c r="T84" i="4" s="1"/>
  <c r="R85" i="4"/>
  <c r="R84" i="4" s="1"/>
  <c r="R83" i="4" s="1"/>
  <c r="R82" i="4" s="1"/>
  <c r="P85" i="4"/>
  <c r="P84" i="4" s="1"/>
  <c r="BK85" i="4"/>
  <c r="BK84" i="4"/>
  <c r="J84" i="4" s="1"/>
  <c r="J58" i="4" s="1"/>
  <c r="J85" i="4"/>
  <c r="BE85" i="4"/>
  <c r="J78" i="4"/>
  <c r="F78" i="4"/>
  <c r="F76" i="4"/>
  <c r="E74" i="4"/>
  <c r="J51" i="4"/>
  <c r="F51" i="4"/>
  <c r="F49" i="4"/>
  <c r="E47" i="4"/>
  <c r="J18" i="4"/>
  <c r="E18" i="4"/>
  <c r="F79" i="4"/>
  <c r="F52" i="4"/>
  <c r="J17" i="4"/>
  <c r="J12" i="4"/>
  <c r="J76" i="4"/>
  <c r="J49" i="4"/>
  <c r="E7" i="4"/>
  <c r="E72" i="4" s="1"/>
  <c r="AY53" i="1"/>
  <c r="AX53" i="1"/>
  <c r="BI258" i="3"/>
  <c r="BH258" i="3"/>
  <c r="BG258" i="3"/>
  <c r="BF258" i="3"/>
  <c r="T258" i="3"/>
  <c r="T257" i="3"/>
  <c r="R258" i="3"/>
  <c r="R257" i="3"/>
  <c r="P258" i="3"/>
  <c r="P257" i="3"/>
  <c r="BK258" i="3"/>
  <c r="BK257" i="3"/>
  <c r="J257" i="3" s="1"/>
  <c r="J258" i="3"/>
  <c r="BE258" i="3" s="1"/>
  <c r="J64" i="3"/>
  <c r="BI256" i="3"/>
  <c r="BH256" i="3"/>
  <c r="BG256" i="3"/>
  <c r="BF256" i="3"/>
  <c r="T256" i="3"/>
  <c r="R256" i="3"/>
  <c r="P256" i="3"/>
  <c r="BK256" i="3"/>
  <c r="J256" i="3"/>
  <c r="BE256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6" i="3"/>
  <c r="BH246" i="3"/>
  <c r="BG246" i="3"/>
  <c r="BF246" i="3"/>
  <c r="T246" i="3"/>
  <c r="R246" i="3"/>
  <c r="P246" i="3"/>
  <c r="BK246" i="3"/>
  <c r="J246" i="3"/>
  <c r="BE246" i="3"/>
  <c r="BI243" i="3"/>
  <c r="BH243" i="3"/>
  <c r="BG243" i="3"/>
  <c r="BF243" i="3"/>
  <c r="T243" i="3"/>
  <c r="R243" i="3"/>
  <c r="P243" i="3"/>
  <c r="BK243" i="3"/>
  <c r="J243" i="3"/>
  <c r="BE243" i="3"/>
  <c r="BI239" i="3"/>
  <c r="BH239" i="3"/>
  <c r="BG239" i="3"/>
  <c r="BF239" i="3"/>
  <c r="T239" i="3"/>
  <c r="R239" i="3"/>
  <c r="P239" i="3"/>
  <c r="BK239" i="3"/>
  <c r="J239" i="3"/>
  <c r="BE239" i="3"/>
  <c r="BI234" i="3"/>
  <c r="BH234" i="3"/>
  <c r="BG234" i="3"/>
  <c r="BF234" i="3"/>
  <c r="T234" i="3"/>
  <c r="T233" i="3"/>
  <c r="R234" i="3"/>
  <c r="R233" i="3"/>
  <c r="P234" i="3"/>
  <c r="P233" i="3"/>
  <c r="BK234" i="3"/>
  <c r="BK233" i="3"/>
  <c r="J233" i="3" s="1"/>
  <c r="J234" i="3"/>
  <c r="BE234" i="3" s="1"/>
  <c r="J6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/>
  <c r="BI223" i="3"/>
  <c r="BH223" i="3"/>
  <c r="BG223" i="3"/>
  <c r="BF223" i="3"/>
  <c r="T223" i="3"/>
  <c r="R223" i="3"/>
  <c r="P223" i="3"/>
  <c r="BK223" i="3"/>
  <c r="J223" i="3"/>
  <c r="BE223" i="3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T203" i="3"/>
  <c r="R204" i="3"/>
  <c r="R203" i="3"/>
  <c r="P204" i="3"/>
  <c r="P203" i="3"/>
  <c r="BK204" i="3"/>
  <c r="BK203" i="3"/>
  <c r="J203" i="3" s="1"/>
  <c r="J204" i="3"/>
  <c r="BE204" i="3" s="1"/>
  <c r="J62" i="3"/>
  <c r="BI200" i="3"/>
  <c r="BH200" i="3"/>
  <c r="BG200" i="3"/>
  <c r="BF200" i="3"/>
  <c r="T200" i="3"/>
  <c r="R200" i="3"/>
  <c r="P200" i="3"/>
  <c r="BK200" i="3"/>
  <c r="J200" i="3"/>
  <c r="BE200" i="3"/>
  <c r="BI199" i="3"/>
  <c r="BH199" i="3"/>
  <c r="BG199" i="3"/>
  <c r="BF199" i="3"/>
  <c r="T199" i="3"/>
  <c r="R199" i="3"/>
  <c r="P199" i="3"/>
  <c r="BK199" i="3"/>
  <c r="J199" i="3"/>
  <c r="BE199" i="3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2" i="3"/>
  <c r="BH192" i="3"/>
  <c r="BG192" i="3"/>
  <c r="BF192" i="3"/>
  <c r="T192" i="3"/>
  <c r="R192" i="3"/>
  <c r="P192" i="3"/>
  <c r="BK192" i="3"/>
  <c r="J192" i="3"/>
  <c r="BE192" i="3"/>
  <c r="BI189" i="3"/>
  <c r="BH189" i="3"/>
  <c r="BG189" i="3"/>
  <c r="BF189" i="3"/>
  <c r="T189" i="3"/>
  <c r="R189" i="3"/>
  <c r="P189" i="3"/>
  <c r="BK189" i="3"/>
  <c r="J189" i="3"/>
  <c r="BE189" i="3"/>
  <c r="BI186" i="3"/>
  <c r="BH186" i="3"/>
  <c r="BG186" i="3"/>
  <c r="BF186" i="3"/>
  <c r="T186" i="3"/>
  <c r="R186" i="3"/>
  <c r="P186" i="3"/>
  <c r="BK186" i="3"/>
  <c r="J186" i="3"/>
  <c r="BE186" i="3"/>
  <c r="BI183" i="3"/>
  <c r="BH183" i="3"/>
  <c r="BG183" i="3"/>
  <c r="BF183" i="3"/>
  <c r="T183" i="3"/>
  <c r="R183" i="3"/>
  <c r="P183" i="3"/>
  <c r="BK183" i="3"/>
  <c r="J183" i="3"/>
  <c r="BE183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6" i="3"/>
  <c r="BH176" i="3"/>
  <c r="BG176" i="3"/>
  <c r="BF176" i="3"/>
  <c r="T176" i="3"/>
  <c r="T175" i="3"/>
  <c r="R176" i="3"/>
  <c r="R175" i="3"/>
  <c r="P176" i="3"/>
  <c r="P175" i="3"/>
  <c r="BK176" i="3"/>
  <c r="BK175" i="3"/>
  <c r="J175" i="3" s="1"/>
  <c r="J176" i="3"/>
  <c r="BE176" i="3" s="1"/>
  <c r="J61" i="3"/>
  <c r="BI172" i="3"/>
  <c r="BH172" i="3"/>
  <c r="BG172" i="3"/>
  <c r="BF172" i="3"/>
  <c r="T172" i="3"/>
  <c r="R172" i="3"/>
  <c r="P172" i="3"/>
  <c r="BK172" i="3"/>
  <c r="J172" i="3"/>
  <c r="BE172" i="3"/>
  <c r="BI168" i="3"/>
  <c r="BH168" i="3"/>
  <c r="BG168" i="3"/>
  <c r="BF168" i="3"/>
  <c r="T168" i="3"/>
  <c r="T167" i="3"/>
  <c r="R168" i="3"/>
  <c r="R167" i="3"/>
  <c r="P168" i="3"/>
  <c r="P167" i="3"/>
  <c r="BK168" i="3"/>
  <c r="BK167" i="3"/>
  <c r="J167" i="3" s="1"/>
  <c r="J168" i="3"/>
  <c r="BE168" i="3" s="1"/>
  <c r="J60" i="3"/>
  <c r="BI163" i="3"/>
  <c r="BH163" i="3"/>
  <c r="BG163" i="3"/>
  <c r="BF163" i="3"/>
  <c r="T163" i="3"/>
  <c r="R163" i="3"/>
  <c r="P163" i="3"/>
  <c r="BK163" i="3"/>
  <c r="J163" i="3"/>
  <c r="BE163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T155" i="3"/>
  <c r="R156" i="3"/>
  <c r="R155" i="3"/>
  <c r="P156" i="3"/>
  <c r="P155" i="3"/>
  <c r="BK156" i="3"/>
  <c r="BK155" i="3"/>
  <c r="J155" i="3" s="1"/>
  <c r="J156" i="3"/>
  <c r="BE156" i="3" s="1"/>
  <c r="J59" i="3"/>
  <c r="BI151" i="3"/>
  <c r="BH151" i="3"/>
  <c r="BG151" i="3"/>
  <c r="BF151" i="3"/>
  <c r="T151" i="3"/>
  <c r="R151" i="3"/>
  <c r="P151" i="3"/>
  <c r="BK151" i="3"/>
  <c r="J151" i="3"/>
  <c r="BE151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0" i="3"/>
  <c r="BH140" i="3"/>
  <c r="BG140" i="3"/>
  <c r="BF140" i="3"/>
  <c r="T140" i="3"/>
  <c r="R140" i="3"/>
  <c r="P140" i="3"/>
  <c r="BK140" i="3"/>
  <c r="J140" i="3"/>
  <c r="BE140" i="3"/>
  <c r="BI136" i="3"/>
  <c r="BH136" i="3"/>
  <c r="BG136" i="3"/>
  <c r="BF136" i="3"/>
  <c r="T136" i="3"/>
  <c r="R136" i="3"/>
  <c r="P136" i="3"/>
  <c r="BK136" i="3"/>
  <c r="J136" i="3"/>
  <c r="BE136" i="3"/>
  <c r="BI129" i="3"/>
  <c r="BH129" i="3"/>
  <c r="BG129" i="3"/>
  <c r="BF129" i="3"/>
  <c r="T129" i="3"/>
  <c r="R129" i="3"/>
  <c r="P129" i="3"/>
  <c r="BK129" i="3"/>
  <c r="J129" i="3"/>
  <c r="BE129" i="3"/>
  <c r="BI124" i="3"/>
  <c r="BH124" i="3"/>
  <c r="BG124" i="3"/>
  <c r="BF124" i="3"/>
  <c r="T124" i="3"/>
  <c r="R124" i="3"/>
  <c r="P124" i="3"/>
  <c r="BK124" i="3"/>
  <c r="J124" i="3"/>
  <c r="BE124" i="3"/>
  <c r="BI120" i="3"/>
  <c r="BH120" i="3"/>
  <c r="BG120" i="3"/>
  <c r="BF120" i="3"/>
  <c r="T120" i="3"/>
  <c r="R120" i="3"/>
  <c r="P120" i="3"/>
  <c r="BK120" i="3"/>
  <c r="J120" i="3"/>
  <c r="BE120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0" i="3"/>
  <c r="BH110" i="3"/>
  <c r="BG110" i="3"/>
  <c r="BF110" i="3"/>
  <c r="T110" i="3"/>
  <c r="R110" i="3"/>
  <c r="P110" i="3"/>
  <c r="BK110" i="3"/>
  <c r="J110" i="3"/>
  <c r="BE110" i="3"/>
  <c r="BI106" i="3"/>
  <c r="BH106" i="3"/>
  <c r="BG106" i="3"/>
  <c r="BF106" i="3"/>
  <c r="T106" i="3"/>
  <c r="R106" i="3"/>
  <c r="P106" i="3"/>
  <c r="BK106" i="3"/>
  <c r="J106" i="3"/>
  <c r="BE106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0" i="3"/>
  <c r="BH90" i="3"/>
  <c r="BG90" i="3"/>
  <c r="BF90" i="3"/>
  <c r="T90" i="3"/>
  <c r="R90" i="3"/>
  <c r="P90" i="3"/>
  <c r="BK90" i="3"/>
  <c r="J90" i="3"/>
  <c r="BE90" i="3"/>
  <c r="BI87" i="3"/>
  <c r="F34" i="3"/>
  <c r="BD53" i="1" s="1"/>
  <c r="BH87" i="3"/>
  <c r="BG87" i="3"/>
  <c r="F32" i="3"/>
  <c r="BB53" i="1" s="1"/>
  <c r="BF87" i="3"/>
  <c r="T87" i="3"/>
  <c r="T86" i="3"/>
  <c r="R87" i="3"/>
  <c r="R86" i="3"/>
  <c r="R85" i="3" s="1"/>
  <c r="R84" i="3" s="1"/>
  <c r="P87" i="3"/>
  <c r="P86" i="3"/>
  <c r="BK87" i="3"/>
  <c r="J87" i="3"/>
  <c r="BE87" i="3" s="1"/>
  <c r="J30" i="3" s="1"/>
  <c r="AV53" i="1" s="1"/>
  <c r="F30" i="3"/>
  <c r="AZ53" i="1" s="1"/>
  <c r="J80" i="3"/>
  <c r="F80" i="3"/>
  <c r="F78" i="3"/>
  <c r="E76" i="3"/>
  <c r="J51" i="3"/>
  <c r="F51" i="3"/>
  <c r="F49" i="3"/>
  <c r="E47" i="3"/>
  <c r="J18" i="3"/>
  <c r="E18" i="3"/>
  <c r="F81" i="3" s="1"/>
  <c r="J17" i="3"/>
  <c r="J12" i="3"/>
  <c r="J78" i="3" s="1"/>
  <c r="J49" i="3"/>
  <c r="E7" i="3"/>
  <c r="E74" i="3"/>
  <c r="E45" i="3"/>
  <c r="J109" i="2"/>
  <c r="J59" i="2" s="1"/>
  <c r="AY52" i="1"/>
  <c r="AX52" i="1"/>
  <c r="BI221" i="2"/>
  <c r="BH221" i="2"/>
  <c r="BG221" i="2"/>
  <c r="BF221" i="2"/>
  <c r="T221" i="2"/>
  <c r="T220" i="2"/>
  <c r="R221" i="2"/>
  <c r="R220" i="2"/>
  <c r="P221" i="2"/>
  <c r="P220" i="2"/>
  <c r="BK221" i="2"/>
  <c r="BK220" i="2"/>
  <c r="J220" i="2" s="1"/>
  <c r="J221" i="2"/>
  <c r="BE221" i="2" s="1"/>
  <c r="J66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/>
  <c r="BI204" i="2"/>
  <c r="BH204" i="2"/>
  <c r="BG204" i="2"/>
  <c r="BF204" i="2"/>
  <c r="T204" i="2"/>
  <c r="R204" i="2"/>
  <c r="P204" i="2"/>
  <c r="BK204" i="2"/>
  <c r="J204" i="2"/>
  <c r="BE204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T196" i="2"/>
  <c r="R197" i="2"/>
  <c r="R196" i="2"/>
  <c r="P197" i="2"/>
  <c r="P196" i="2"/>
  <c r="BK197" i="2"/>
  <c r="BK196" i="2"/>
  <c r="J196" i="2" s="1"/>
  <c r="J65" i="2" s="1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T153" i="2"/>
  <c r="R154" i="2"/>
  <c r="R153" i="2"/>
  <c r="P154" i="2"/>
  <c r="P153" i="2"/>
  <c r="BK154" i="2"/>
  <c r="BK153" i="2"/>
  <c r="J153" i="2" s="1"/>
  <c r="J64" i="2" s="1"/>
  <c r="J154" i="2"/>
  <c r="BE154" i="2" s="1"/>
  <c r="BI152" i="2"/>
  <c r="BH152" i="2"/>
  <c r="BG152" i="2"/>
  <c r="BF152" i="2"/>
  <c r="T152" i="2"/>
  <c r="T151" i="2"/>
  <c r="R152" i="2"/>
  <c r="R151" i="2"/>
  <c r="P152" i="2"/>
  <c r="P151" i="2"/>
  <c r="BK152" i="2"/>
  <c r="BK151" i="2"/>
  <c r="J151" i="2" s="1"/>
  <c r="J63" i="2" s="1"/>
  <c r="J152" i="2"/>
  <c r="BE152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T148" i="2"/>
  <c r="R149" i="2"/>
  <c r="R148" i="2"/>
  <c r="P149" i="2"/>
  <c r="P148" i="2"/>
  <c r="BK149" i="2"/>
  <c r="BK148" i="2"/>
  <c r="J148" i="2" s="1"/>
  <c r="J62" i="2" s="1"/>
  <c r="J149" i="2"/>
  <c r="BE149" i="2" s="1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1" i="2"/>
  <c r="BH121" i="2"/>
  <c r="BG121" i="2"/>
  <c r="BF121" i="2"/>
  <c r="T121" i="2"/>
  <c r="T120" i="2"/>
  <c r="R121" i="2"/>
  <c r="R120" i="2"/>
  <c r="P121" i="2"/>
  <c r="P120" i="2"/>
  <c r="BK121" i="2"/>
  <c r="BK120" i="2"/>
  <c r="J120" i="2" s="1"/>
  <c r="J61" i="2" s="1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T110" i="2"/>
  <c r="R111" i="2"/>
  <c r="R110" i="2"/>
  <c r="P111" i="2"/>
  <c r="P110" i="2"/>
  <c r="BK111" i="2"/>
  <c r="BK110" i="2"/>
  <c r="J110" i="2" s="1"/>
  <c r="J60" i="2" s="1"/>
  <c r="J111" i="2"/>
  <c r="BE111" i="2" s="1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89" i="2"/>
  <c r="F34" i="2" s="1"/>
  <c r="BD52" i="1" s="1"/>
  <c r="BH89" i="2"/>
  <c r="F33" i="2"/>
  <c r="BC52" i="1" s="1"/>
  <c r="BG89" i="2"/>
  <c r="F32" i="2" s="1"/>
  <c r="BB52" i="1" s="1"/>
  <c r="BF89" i="2"/>
  <c r="J31" i="2"/>
  <c r="AW52" i="1" s="1"/>
  <c r="F31" i="2"/>
  <c r="BA52" i="1" s="1"/>
  <c r="T89" i="2"/>
  <c r="T88" i="2" s="1"/>
  <c r="T87" i="2" s="1"/>
  <c r="T86" i="2" s="1"/>
  <c r="R89" i="2"/>
  <c r="R88" i="2" s="1"/>
  <c r="R87" i="2" s="1"/>
  <c r="R86" i="2" s="1"/>
  <c r="P89" i="2"/>
  <c r="P88" i="2" s="1"/>
  <c r="P87" i="2" s="1"/>
  <c r="P86" i="2" s="1"/>
  <c r="AU52" i="1" s="1"/>
  <c r="BK89" i="2"/>
  <c r="BK88" i="2"/>
  <c r="J88" i="2" s="1"/>
  <c r="J58" i="2" s="1"/>
  <c r="J89" i="2"/>
  <c r="BE89" i="2"/>
  <c r="J30" i="2" s="1"/>
  <c r="AV52" i="1" s="1"/>
  <c r="AT52" i="1" s="1"/>
  <c r="J82" i="2"/>
  <c r="F82" i="2"/>
  <c r="F80" i="2"/>
  <c r="E78" i="2"/>
  <c r="J51" i="2"/>
  <c r="F51" i="2"/>
  <c r="F49" i="2"/>
  <c r="E47" i="2"/>
  <c r="J18" i="2"/>
  <c r="E18" i="2"/>
  <c r="F83" i="2"/>
  <c r="F52" i="2"/>
  <c r="J17" i="2"/>
  <c r="J12" i="2"/>
  <c r="J80" i="2"/>
  <c r="J49" i="2"/>
  <c r="E7" i="2"/>
  <c r="E76" i="2" s="1"/>
  <c r="AS51" i="1"/>
  <c r="L47" i="1"/>
  <c r="AM46" i="1"/>
  <c r="L46" i="1"/>
  <c r="AM44" i="1"/>
  <c r="L44" i="1"/>
  <c r="L42" i="1"/>
  <c r="L41" i="1"/>
  <c r="P83" i="4" l="1"/>
  <c r="P82" i="4" s="1"/>
  <c r="AU54" i="1" s="1"/>
  <c r="BB51" i="1"/>
  <c r="E45" i="4"/>
  <c r="BK83" i="4"/>
  <c r="F32" i="4"/>
  <c r="BB54" i="1" s="1"/>
  <c r="F34" i="4"/>
  <c r="BD54" i="1" s="1"/>
  <c r="BD51" i="1" s="1"/>
  <c r="W30" i="1" s="1"/>
  <c r="P91" i="4"/>
  <c r="T91" i="4"/>
  <c r="T83" i="4" s="1"/>
  <c r="T82" i="4" s="1"/>
  <c r="P94" i="4"/>
  <c r="T94" i="4"/>
  <c r="E45" i="2"/>
  <c r="BK87" i="2"/>
  <c r="F30" i="2"/>
  <c r="AZ52" i="1" s="1"/>
  <c r="F52" i="3"/>
  <c r="BK86" i="3"/>
  <c r="P85" i="3"/>
  <c r="P84" i="3" s="1"/>
  <c r="AU53" i="1" s="1"/>
  <c r="AU51" i="1" s="1"/>
  <c r="T85" i="3"/>
  <c r="T84" i="3" s="1"/>
  <c r="J31" i="3"/>
  <c r="AW53" i="1" s="1"/>
  <c r="AT53" i="1" s="1"/>
  <c r="F31" i="3"/>
  <c r="BA53" i="1" s="1"/>
  <c r="BA51" i="1" s="1"/>
  <c r="F33" i="3"/>
  <c r="BC53" i="1" s="1"/>
  <c r="BC51" i="1" s="1"/>
  <c r="J30" i="4"/>
  <c r="AV54" i="1" s="1"/>
  <c r="AT54" i="1" s="1"/>
  <c r="F30" i="4"/>
  <c r="AZ54" i="1" s="1"/>
  <c r="AY51" i="1" l="1"/>
  <c r="W29" i="1"/>
  <c r="AW51" i="1"/>
  <c r="AK27" i="1" s="1"/>
  <c r="W27" i="1"/>
  <c r="BK85" i="3"/>
  <c r="J86" i="3"/>
  <c r="J58" i="3" s="1"/>
  <c r="AZ51" i="1"/>
  <c r="J87" i="2"/>
  <c r="J57" i="2" s="1"/>
  <c r="BK86" i="2"/>
  <c r="J86" i="2" s="1"/>
  <c r="J83" i="4"/>
  <c r="J57" i="4" s="1"/>
  <c r="BK82" i="4"/>
  <c r="J82" i="4" s="1"/>
  <c r="W28" i="1"/>
  <c r="AX51" i="1"/>
  <c r="J27" i="4" l="1"/>
  <c r="J56" i="4"/>
  <c r="AV51" i="1"/>
  <c r="W26" i="1"/>
  <c r="BK84" i="3"/>
  <c r="J84" i="3" s="1"/>
  <c r="J85" i="3"/>
  <c r="J57" i="3" s="1"/>
  <c r="J27" i="2"/>
  <c r="J56" i="2"/>
  <c r="J36" i="2" l="1"/>
  <c r="AG52" i="1"/>
  <c r="J56" i="3"/>
  <c r="J27" i="3"/>
  <c r="AK26" i="1"/>
  <c r="AT51" i="1"/>
  <c r="J36" i="4"/>
  <c r="AG54" i="1"/>
  <c r="AN54" i="1" s="1"/>
  <c r="AG53" i="1" l="1"/>
  <c r="AN53" i="1" s="1"/>
  <c r="J36" i="3"/>
  <c r="AN52" i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<sst xmlns="http://schemas.openxmlformats.org/spreadsheetml/2006/main" count="4891" uniqueCount="914">
  <si>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</si>
  <si>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</si>
  <si>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</si>
  <si>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</si>
  <si>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</si>
  <si>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</si>
  <si>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</si>
  <si>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{44ec8651-8025-442d-896b-25a52a0904fe}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</si>
  <si>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</si>
  <si>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</si>
  <si>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</si>
  <si>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</si>
  <si>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</si>
  <si>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</si>
  <si>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</si>
  <si>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</si>
  <si>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11_6135_01_06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</si>
  <si>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</si>
  <si>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</si>
  <si>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 OKRUŽNÍ KŘIŽOVATKA A SILNICE, 1. ETAPA - PŘÍMÉ ÚSEKY, KM 0,040 00 - 1,920 00, KM 2,129 91 - 2,531 98</t>
  </si>
  <si>
    <t>KSO:</t>
  </si>
  <si>
    <t/>
  </si>
  <si>
    <t>CC-CZ:</t>
  </si>
  <si>
    <t>Místo:</t>
  </si>
  <si>
    <t>Struhařov u Benešova, Myslíč, Benešov u Prahy</t>
  </si>
  <si>
    <t>Datum:</t>
  </si>
  <si>
    <t>7. 2. 2018</t>
  </si>
  <si>
    <t>Zadavatel:</t>
  </si>
  <si>
    <t>IČ:</t>
  </si>
  <si>
    <t>708 91 095</t>
  </si>
  <si>
    <t>Středočeský kraj</t>
  </si>
  <si>
    <t>DIČ:</t>
  </si>
  <si>
    <t>Uchazeč:</t>
  </si>
  <si>
    <t>Vyplň údaj</t>
  </si>
  <si>
    <t>Projektant:</t>
  </si>
  <si>
    <t>26475081</t>
  </si>
  <si>
    <t>Ing. Monika Povýšilová, Sweco Hydroprojekt a.s.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</si>
  <si>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</si>
  <si>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</si>
  <si>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</si>
  <si>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</si>
  <si>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</si>
  <si>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</si>
  <si>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</si>
  <si>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</si>
  <si>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</si>
  <si>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</si>
  <si>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</si>
  <si>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</si>
  <si>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</si>
  <si>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</si>
  <si>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</si>
  <si>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</si>
  <si>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</si>
  <si>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</si>
  <si>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</si>
  <si>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</si>
  <si>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</si>
  <si>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</si>
  <si>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</si>
  <si>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</si>
  <si>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</si>
  <si>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</si>
  <si>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</si>
  <si>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</si>
  <si>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</si>
  <si>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</si>
  <si>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</si>
  <si>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</si>
  <si>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</si>
  <si>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</si>
  <si>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</si>
  <si>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</si>
  <si>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</si>
  <si>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</si>
  <si>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</si>
  <si>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</si>
  <si>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</si>
  <si>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</si>
  <si>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</si>
  <si>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Silnice II/112 - úsek Myslíč - Struhařov</t>
  </si>
  <si>
    <t>STA</t>
  </si>
  <si>
    <t>1</t>
  </si>
  <si>
    <t>{f53d37a8-37c3-4773-b5a1-62e7b158fe96}</t>
  </si>
  <si>
    <t>2</t>
  </si>
  <si>
    <t>SO 103</t>
  </si>
  <si>
    <t>Silnice II/112 - úsek Struhařov - železniční přejezd</t>
  </si>
  <si>
    <t>{c7b3dbfe-9c43-4c72-a66d-f4cf47f9d583}</t>
  </si>
  <si>
    <t>SO 800</t>
  </si>
  <si>
    <t>Vedlejší rozpočtové náklady</t>
  </si>
  <si>
    <t>{48d2b85b-47c9-4c6a-a2e0-8c4aeee350ec}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</si>
  <si>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</si>
  <si>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</si>
  <si>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</si>
  <si>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</si>
  <si>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</si>
  <si>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</si>
  <si>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</si>
  <si>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Silnice II/112 - úsek Myslíč - Struhařov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</si>
  <si>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</si>
  <si>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</si>
  <si>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</si>
  <si>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</si>
  <si>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</si>
  <si>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</si>
  <si>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</si>
  <si>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</si>
  <si>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</si>
  <si>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</si>
  <si>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</si>
  <si>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</si>
  <si>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</si>
  <si>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</si>
  <si>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</si>
  <si>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</si>
  <si>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</si>
  <si>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</si>
  <si>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</si>
  <si>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</si>
  <si>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</si>
  <si>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</si>
  <si>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</si>
  <si>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</si>
  <si>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</si>
  <si>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</si>
  <si>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</si>
  <si>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</si>
  <si>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</si>
  <si>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</si>
  <si>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</si>
  <si>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</si>
  <si>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</si>
  <si>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</si>
  <si>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113154435</t>
  </si>
  <si>
    <t>Frézování živičného podkladu nebo krytu s naložením na dopravní prostředek plochy přes 10 000 m2 bez překážek v trase pruhu šířky do 2 m, tloušťky vrstvy 200 mm</t>
  </si>
  <si>
    <t>m2</t>
  </si>
  <si>
    <t>CS ÚRS 2018 01</t>
  </si>
  <si>
    <t>4</t>
  </si>
  <si>
    <t>412372906</t>
  </si>
  <si>
    <t>VV</t>
  </si>
  <si>
    <t>12220,00</t>
  </si>
  <si>
    <t>Součet</t>
  </si>
  <si>
    <t>32</t>
  </si>
  <si>
    <t>115101201</t>
  </si>
  <si>
    <t>Čerpání vody na dopravní výšku do 10 m s uvažovaným průměrným přítokem do 500 l/min</t>
  </si>
  <si>
    <t>hod</t>
  </si>
  <si>
    <t>1482395067</t>
  </si>
  <si>
    <t>33</t>
  </si>
  <si>
    <t>115101301</t>
  </si>
  <si>
    <t>Pohotovost záložní čerpací soupravy pro dopravní výšku do 10 m s uvažovaným průměrným přítokem do 500 l/min</t>
  </si>
  <si>
    <t>den</t>
  </si>
  <si>
    <t>1735575938</t>
  </si>
  <si>
    <t>34</t>
  </si>
  <si>
    <t>12220140R</t>
  </si>
  <si>
    <t xml:space="preserve">Nákup a dovoz chybějící zeminy na ohumusování </t>
  </si>
  <si>
    <t>m3</t>
  </si>
  <si>
    <t>-1136500186</t>
  </si>
  <si>
    <t>1880,09*0,15</t>
  </si>
  <si>
    <t>35</t>
  </si>
  <si>
    <t>181301112</t>
  </si>
  <si>
    <t>Rozprostření a urovnání ornice v rovině nebo ve svahu sklonu do 1:5 při souvislé ploše přes 500 m2, tl. vrstvy přes 100 do 150 mm</t>
  </si>
  <si>
    <t>-1683611484</t>
  </si>
  <si>
    <t>36</t>
  </si>
  <si>
    <t>181451121</t>
  </si>
  <si>
    <t>Založení trávníku na půdě předem připravené plochy přes 1000 m2 výsevem včetně utažení lučního v rovině nebo na svahu do 1:5</t>
  </si>
  <si>
    <t>304386637</t>
  </si>
  <si>
    <t>37</t>
  </si>
  <si>
    <t>M</t>
  </si>
  <si>
    <t>00572470</t>
  </si>
  <si>
    <t>osivo směs travní univerzál</t>
  </si>
  <si>
    <t>kg</t>
  </si>
  <si>
    <t>8</t>
  </si>
  <si>
    <t>2033568161</t>
  </si>
  <si>
    <t>3760,2*0,015 'Přepočtené koeficientem množství</t>
  </si>
  <si>
    <t>38</t>
  </si>
  <si>
    <t>181951102</t>
  </si>
  <si>
    <t>Úprava pláně vyrovnáním výškových rozdílů v hornině tř. 1 až 4 se zhutněním</t>
  </si>
  <si>
    <t>2002082963</t>
  </si>
  <si>
    <t>dle kub. listu</t>
  </si>
  <si>
    <t>15040,00</t>
  </si>
  <si>
    <t>39</t>
  </si>
  <si>
    <t>182201101</t>
  </si>
  <si>
    <t>Svahování trvalých svahů do projektovaných profilů s potřebným přemístěním výkopku při svahování násypů v jakékoliv hornině</t>
  </si>
  <si>
    <t>-1106711428</t>
  </si>
  <si>
    <t>613,45</t>
  </si>
  <si>
    <t>Zakládání</t>
  </si>
  <si>
    <t>3</t>
  </si>
  <si>
    <t>Svislé a kompletní konstrukce</t>
  </si>
  <si>
    <t>65</t>
  </si>
  <si>
    <t>31717112R</t>
  </si>
  <si>
    <t>Kotvení monolitického betonu římsy do mostovky kotvou do vývrtu</t>
  </si>
  <si>
    <t>kus</t>
  </si>
  <si>
    <t>1321806147</t>
  </si>
  <si>
    <t>63</t>
  </si>
  <si>
    <t>317321118</t>
  </si>
  <si>
    <t>Římsy ze železového betonu C 30/37</t>
  </si>
  <si>
    <t>151449852</t>
  </si>
  <si>
    <t>64</t>
  </si>
  <si>
    <t>317353121</t>
  </si>
  <si>
    <t>Bednění mostní římsy zřízení všech tvarů</t>
  </si>
  <si>
    <t>1196225281</t>
  </si>
  <si>
    <t>(5,00+0,5)*0,10*2*2</t>
  </si>
  <si>
    <t>68</t>
  </si>
  <si>
    <t>317353221</t>
  </si>
  <si>
    <t>Bednění mostní římsy odstranění všech tvarů</t>
  </si>
  <si>
    <t>-495537627</t>
  </si>
  <si>
    <t>59</t>
  </si>
  <si>
    <t>33421311R</t>
  </si>
  <si>
    <t>Zdivo mostů z nepravidelných kamenů na maltu, objem jednoho kamene do 0,02 m3 - sanace propustku</t>
  </si>
  <si>
    <t>393511784</t>
  </si>
  <si>
    <t>62</t>
  </si>
  <si>
    <t>348171111</t>
  </si>
  <si>
    <t>Osazení mostního ocelového zábradlí přímo do betonu říms</t>
  </si>
  <si>
    <t>m</t>
  </si>
  <si>
    <t>-1113880065</t>
  </si>
  <si>
    <t>77</t>
  </si>
  <si>
    <t>55391532</t>
  </si>
  <si>
    <t>zábradelní systém Pz s výplní z vodorovných ocelových tyčí ZSNH4/H2</t>
  </si>
  <si>
    <t>-58076045</t>
  </si>
  <si>
    <t>5</t>
  </si>
  <si>
    <t>Komunikace pozemní</t>
  </si>
  <si>
    <t>40</t>
  </si>
  <si>
    <t>56513512R</t>
  </si>
  <si>
    <t>Asfaltový beton vrstva podkladní ACP 16+ (obalované kamenivo OKS) tl 50 mm š přes 3 m</t>
  </si>
  <si>
    <t>319923759</t>
  </si>
  <si>
    <t>7,50*1880,00=14100,00</t>
  </si>
  <si>
    <t>z toho 20%</t>
  </si>
  <si>
    <t>14100,00*0,2</t>
  </si>
  <si>
    <t>44</t>
  </si>
  <si>
    <t>565146121</t>
  </si>
  <si>
    <t>Asfaltový beton vrstva podkladní ACP 22 (obalované kamenivo hrubozrnné - OKH) s rozprostřením a zhutněním v pruhu šířky přes 3 m, po zhutnění tl. 60 mm</t>
  </si>
  <si>
    <t>827231757</t>
  </si>
  <si>
    <t>7,25*1880,00</t>
  </si>
  <si>
    <t>88</t>
  </si>
  <si>
    <t>569903311</t>
  </si>
  <si>
    <t>Zřízení zemních krajnic z hornin jakékoliv třídy se zhutněním</t>
  </si>
  <si>
    <t>-862661983</t>
  </si>
  <si>
    <t>2820,00*0,15</t>
  </si>
  <si>
    <t>89</t>
  </si>
  <si>
    <t>58344171</t>
  </si>
  <si>
    <t>štěrkodrť frakce 0-32</t>
  </si>
  <si>
    <t>t</t>
  </si>
  <si>
    <t>2060462091</t>
  </si>
  <si>
    <t>423,00*2</t>
  </si>
  <si>
    <t>42</t>
  </si>
  <si>
    <t>573211108</t>
  </si>
  <si>
    <t>Postřik živičný spojovací z asfaltu v množství 0,40 kg/m2</t>
  </si>
  <si>
    <t>-1343440944</t>
  </si>
  <si>
    <t>7,00*1880,00</t>
  </si>
  <si>
    <t>41</t>
  </si>
  <si>
    <t>573211109</t>
  </si>
  <si>
    <t>Postřik živičný spojovací z asfaltu v množství 0,50 kg/m2</t>
  </si>
  <si>
    <t>-910492113</t>
  </si>
  <si>
    <t>7,50*1880,00</t>
  </si>
  <si>
    <t>45</t>
  </si>
  <si>
    <t>57612312R</t>
  </si>
  <si>
    <t>Asfaltový koberec mastixový SMA 8 S (AKMJ) tl 30 mm š přes 3 m z modifikovaného asfaltu</t>
  </si>
  <si>
    <t>-1400717257</t>
  </si>
  <si>
    <t>43</t>
  </si>
  <si>
    <t>57715614R</t>
  </si>
  <si>
    <t>Asfaltový beton vrstva ložní ACL 22 S (ABVH) tl 60 mm š přes 3 m z modifikovaného asfaltu</t>
  </si>
  <si>
    <t>1349350861</t>
  </si>
  <si>
    <t>6</t>
  </si>
  <si>
    <t>Úpravy povrchů, podlahy a osazování výplní</t>
  </si>
  <si>
    <t>61</t>
  </si>
  <si>
    <t>62233110R</t>
  </si>
  <si>
    <t>Cementová omítka hrubá nanášená ručně - sanace propustku</t>
  </si>
  <si>
    <t>621945612</t>
  </si>
  <si>
    <t>60</t>
  </si>
  <si>
    <t>62863311R</t>
  </si>
  <si>
    <t>Vyspravení spar kamenného zdiva - sanace propustku</t>
  </si>
  <si>
    <t>-2069581652</t>
  </si>
  <si>
    <t>Trubní vedení</t>
  </si>
  <si>
    <t>57</t>
  </si>
  <si>
    <t>89815321R</t>
  </si>
  <si>
    <t>Sanace propustku DN 800</t>
  </si>
  <si>
    <t>1123049288</t>
  </si>
  <si>
    <t>9</t>
  </si>
  <si>
    <t>Ostatní konstrukce a práce, bourání</t>
  </si>
  <si>
    <t>91133112R</t>
  </si>
  <si>
    <t>Svodidlo ocelové jednostranné zádržnosti N2 typ JSNH4/N2 se zaberaněním sloupků v rozmezí do 4 m</t>
  </si>
  <si>
    <t>-1787336325</t>
  </si>
  <si>
    <t>912331111</t>
  </si>
  <si>
    <t>Montáž plašiče zvěře na směrový sloupek plastový</t>
  </si>
  <si>
    <t>-1697847456</t>
  </si>
  <si>
    <t>40445170</t>
  </si>
  <si>
    <t>plašič zvěře - univerzální (60 x 81 x 184 mm)</t>
  </si>
  <si>
    <t>-1235455919</t>
  </si>
  <si>
    <t>914111111</t>
  </si>
  <si>
    <t>Montáž svislé dopravní značky základní velikosti do 1 m2 objímkami na sloupky nebo konzoly</t>
  </si>
  <si>
    <t>585729804</t>
  </si>
  <si>
    <t>7</t>
  </si>
  <si>
    <t>40444010</t>
  </si>
  <si>
    <t>značka dopravní svislá výstražná FeZn A1-A30 P1,P4 900mm</t>
  </si>
  <si>
    <t>309950475</t>
  </si>
  <si>
    <t>40445475</t>
  </si>
  <si>
    <t>značka dopravní svislá retroreflexní fólie tř 1 FeZn prolis 900mm (trojúhelník)</t>
  </si>
  <si>
    <t>1603240909</t>
  </si>
  <si>
    <t>40445517</t>
  </si>
  <si>
    <t>značka dopravní svislá retroreflexní fólie tř 1 FeZn-Al rám D 700mm</t>
  </si>
  <si>
    <t>-964061508</t>
  </si>
  <si>
    <t>10</t>
  </si>
  <si>
    <t>40444270</t>
  </si>
  <si>
    <t>značka dopravní svislá FeZn NK 1000 x 1500 mm</t>
  </si>
  <si>
    <t>960302000</t>
  </si>
  <si>
    <t>11</t>
  </si>
  <si>
    <t>40444230</t>
  </si>
  <si>
    <t>značka dopravní svislá FeZn NK 500 x 500 mm</t>
  </si>
  <si>
    <t>1991347937</t>
  </si>
  <si>
    <t>12</t>
  </si>
  <si>
    <t>40444110</t>
  </si>
  <si>
    <t>značka dopravní svislá zákazová B FeZn JAC 700 mm</t>
  </si>
  <si>
    <t>-55727964</t>
  </si>
  <si>
    <t>13</t>
  </si>
  <si>
    <t>40445402</t>
  </si>
  <si>
    <t>značka dopravní svislá nereflexní FeZn prolis D 700mm</t>
  </si>
  <si>
    <t>1980582693</t>
  </si>
  <si>
    <t>14</t>
  </si>
  <si>
    <t>40444280</t>
  </si>
  <si>
    <t>značka dopravní svislá FeZn NK 1100 (1350) x 330 mm</t>
  </si>
  <si>
    <t>-1785014241</t>
  </si>
  <si>
    <t>40444285</t>
  </si>
  <si>
    <t>značka dopravní svislá FeZn NK 1100 (1350) x 500 mm</t>
  </si>
  <si>
    <t>1792509269</t>
  </si>
  <si>
    <t>16</t>
  </si>
  <si>
    <t>914511111</t>
  </si>
  <si>
    <t>Montáž sloupku dopravních značek délky do 3,5 m do betonového základu</t>
  </si>
  <si>
    <t>968672674</t>
  </si>
  <si>
    <t>17</t>
  </si>
  <si>
    <t>40445230</t>
  </si>
  <si>
    <t>sloupek Zn pro dopravní značku D 70mm v 350mm</t>
  </si>
  <si>
    <t>-1056016114</t>
  </si>
  <si>
    <t>18</t>
  </si>
  <si>
    <t>40445254</t>
  </si>
  <si>
    <t>víčko plastové na sloupek D 70mm</t>
  </si>
  <si>
    <t>2013755791</t>
  </si>
  <si>
    <t>19</t>
  </si>
  <si>
    <t>40445257</t>
  </si>
  <si>
    <t>upínací svorka na sloupek D 70 mm</t>
  </si>
  <si>
    <t>-2044877404</t>
  </si>
  <si>
    <t>20</t>
  </si>
  <si>
    <t>915111111</t>
  </si>
  <si>
    <t>Vodorovné dopravní značení stříkané barvou dělící čára šířky 125 mm souvislá bílá základní</t>
  </si>
  <si>
    <t>1337082500</t>
  </si>
  <si>
    <t>915111121</t>
  </si>
  <si>
    <t>Vodorovné dopravní značení stříkané barvou dělící čára šířky 125 mm přerušovaná bílá základní</t>
  </si>
  <si>
    <t>1831147247</t>
  </si>
  <si>
    <t>22</t>
  </si>
  <si>
    <t>915121111</t>
  </si>
  <si>
    <t>Vodorovné dopravní značení stříkané barvou vodící čára bílá šířky 250 mm souvislá základní</t>
  </si>
  <si>
    <t>-839226066</t>
  </si>
  <si>
    <t>23</t>
  </si>
  <si>
    <t>915121121</t>
  </si>
  <si>
    <t>Vodorovné dopravní značení stříkané barvou vodící čára bílá šířky 250 mm přerušovaná základní</t>
  </si>
  <si>
    <t>1734866450</t>
  </si>
  <si>
    <t>24</t>
  </si>
  <si>
    <t>915131111</t>
  </si>
  <si>
    <t>Vodorovné dopravní značení stříkané barvou přechody pro chodce, šipky, symboly bílé základní</t>
  </si>
  <si>
    <t>-1677662578</t>
  </si>
  <si>
    <t>25</t>
  </si>
  <si>
    <t>915211111</t>
  </si>
  <si>
    <t>Vodorovné dopravní značení stříkaným plastem dělící čára šířky 125 mm souvislá bílá základní</t>
  </si>
  <si>
    <t>-704942524</t>
  </si>
  <si>
    <t>26</t>
  </si>
  <si>
    <t>915211121</t>
  </si>
  <si>
    <t>Vodorovné dopravní značení stříkaným plastem dělící čára šířky 125 mm přerušovaná bílá základní</t>
  </si>
  <si>
    <t>-1535538958</t>
  </si>
  <si>
    <t>27</t>
  </si>
  <si>
    <t>915221111</t>
  </si>
  <si>
    <t>Vodorovné dopravní značení stříkaným plastem vodící čára bílá šířky 250 mm souvislá základní</t>
  </si>
  <si>
    <t>1701084046</t>
  </si>
  <si>
    <t>28</t>
  </si>
  <si>
    <t>915221121</t>
  </si>
  <si>
    <t>Vodorovné dopravní značení stříkaným plastem vodící čára bílá šířky 250 mm přerušovaná základní</t>
  </si>
  <si>
    <t>1639927839</t>
  </si>
  <si>
    <t>29</t>
  </si>
  <si>
    <t>915231111</t>
  </si>
  <si>
    <t>Vodorovné dopravní značení stříkaným plastem přechody pro chodce, šipky, symboly nápisy bílé základní</t>
  </si>
  <si>
    <t>851247216</t>
  </si>
  <si>
    <t>80</t>
  </si>
  <si>
    <t>919721223</t>
  </si>
  <si>
    <t>Geomříž pro vyztužení asfaltového povrchu ze skelných vláken s geotextilií, podélná pevnost v tahu 100 kN/m</t>
  </si>
  <si>
    <t>-192684447</t>
  </si>
  <si>
    <t>50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</si>
  <si>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</si>
  <si>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</si>
  <si>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945146083</t>
  </si>
  <si>
    <t>47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</si>
  <si>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</si>
  <si>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</si>
  <si>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1063598788</t>
  </si>
  <si>
    <t>48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</si>
  <si>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</si>
  <si>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</si>
  <si>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543353005</t>
  </si>
  <si>
    <t>20,00-2*8,00</t>
  </si>
  <si>
    <t>73</t>
  </si>
  <si>
    <t>938909111</t>
  </si>
  <si>
    <t>Čištění vozovek metením bláta, prachu nebo hlinitého nánosu s odklizením na hromady na vzdálenost do 20 m nebo naložením na dopravní prostředek strojně povrchu podkladu nebo krytu štěrkového</t>
  </si>
  <si>
    <t>837532484</t>
  </si>
  <si>
    <t>70</t>
  </si>
  <si>
    <t>941111111</t>
  </si>
  <si>
    <t>Montáž lešení řadového trubkového lehkého pracovního s podlahami s provozním zatížením tř. 3 do 200 kg/m2 šířky tř. W06 od 0,6 do 0,9 m, výšky do 10 m</t>
  </si>
  <si>
    <t>184449404</t>
  </si>
  <si>
    <t>71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</si>
  <si>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</si>
  <si>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</si>
  <si>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1864913944</t>
  </si>
  <si>
    <t>32,00*5</t>
  </si>
  <si>
    <t>72</t>
  </si>
  <si>
    <t>941111811</t>
  </si>
  <si>
    <t>Demontáž lešení řadového trubkového lehkého pracovního s podlahami s provozním zatížením tř. 3 do 200 kg/m2 šířky tř. W06 od 0,6 do 0,9 m, výšky do 10 m</t>
  </si>
  <si>
    <t>-52858735</t>
  </si>
  <si>
    <t>30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</si>
  <si>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</si>
  <si>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</si>
  <si>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-1979103786</t>
  </si>
  <si>
    <t>31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</si>
  <si>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</si>
  <si>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</si>
  <si>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-1617702175</t>
  </si>
  <si>
    <t>69</t>
  </si>
  <si>
    <t>98151111R</t>
  </si>
  <si>
    <t>Demolice říms propustku včetně zábradlí</t>
  </si>
  <si>
    <t>877082109</t>
  </si>
  <si>
    <t>997</t>
  </si>
  <si>
    <t>Přesun sutě</t>
  </si>
  <si>
    <t>81</t>
  </si>
  <si>
    <t>997221551</t>
  </si>
  <si>
    <t>Vodorovná doprava suti bez naložení, ale se složením a s hrubým urovnáním ze sypkých materiálů, na vzdálenost do 1 km</t>
  </si>
  <si>
    <t>-2027172923</t>
  </si>
  <si>
    <t>647,58+2,58+1,72+244,40</t>
  </si>
  <si>
    <t>82</t>
  </si>
  <si>
    <t>997221559</t>
  </si>
  <si>
    <t>Vodorovná doprava suti bez naložení, ale se složením a s hrubým urovnáním Příplatek k ceně za každý další i započatý 1 km přes 1 km</t>
  </si>
  <si>
    <t>-23618717</t>
  </si>
  <si>
    <t>skládka 16 km</t>
  </si>
  <si>
    <t>896,28*15</t>
  </si>
  <si>
    <t>83</t>
  </si>
  <si>
    <t>997221571</t>
  </si>
  <si>
    <t>Vodorovná doprava vybouraných hmot bez naložení, ale se složením a s hrubým urovnáním na vzdálenost do 1 km</t>
  </si>
  <si>
    <t>-1332766193</t>
  </si>
  <si>
    <t>6256,64+17,01+1,476+1,205</t>
  </si>
  <si>
    <t>84</t>
  </si>
  <si>
    <t>997221579</t>
  </si>
  <si>
    <t>Vodorovná doprava vybouraných hmot bez naložení, ale se složením a s hrubým urovnáním na vzdálenost Příplatek k ceně za každý další i započatý 1 km přes 1 km</t>
  </si>
  <si>
    <t>-1654911746</t>
  </si>
  <si>
    <t>6276,331*15</t>
  </si>
  <si>
    <t>85</t>
  </si>
  <si>
    <t>997221611</t>
  </si>
  <si>
    <t>Nakládání na dopravní prostředky pro vodorovnou dopravu suti</t>
  </si>
  <si>
    <t>-90471328</t>
  </si>
  <si>
    <t>86</t>
  </si>
  <si>
    <t>997221612</t>
  </si>
  <si>
    <t>Nakládání na dopravní prostředky pro vodorovnou dopravu vybouraných hmot</t>
  </si>
  <si>
    <t>-726716889</t>
  </si>
  <si>
    <t>87</t>
  </si>
  <si>
    <t>997221825</t>
  </si>
  <si>
    <t>Poplatek za uložení stavebního odpadu na skládce (skládkovné) z armovaného betonu zatříděného do Katalogu odpadů pod kódem 170 101</t>
  </si>
  <si>
    <t>-1486066444</t>
  </si>
  <si>
    <t>74</t>
  </si>
  <si>
    <t>99722182R</t>
  </si>
  <si>
    <t>Poplatek za uložení na skládce (skládkovné) - značky, svodidla</t>
  </si>
  <si>
    <t>-215239924</t>
  </si>
  <si>
    <t>1,476+17,01</t>
  </si>
  <si>
    <t>75</t>
  </si>
  <si>
    <t>126337275</t>
  </si>
  <si>
    <t>55</t>
  </si>
  <si>
    <t>997221845</t>
  </si>
  <si>
    <t>Poplatek za uložení stavebního odpadu na skládce (skládkovné) asfaltového bez obsahu dehtu zatříděného do Katalogu odpadů pod kódem 170 302</t>
  </si>
  <si>
    <t>607100360</t>
  </si>
  <si>
    <t>56</t>
  </si>
  <si>
    <t>997221855</t>
  </si>
  <si>
    <t>Poplatek za uložení stavebního odpadu na skládce (skládkovné) zeminy a kameniva zatříděného do Katalogu odpadů pod kódem 170 504</t>
  </si>
  <si>
    <t>-1582029051</t>
  </si>
  <si>
    <t>998</t>
  </si>
  <si>
    <t>Přesun hmot</t>
  </si>
  <si>
    <t>58</t>
  </si>
  <si>
    <t>998225111</t>
  </si>
  <si>
    <t>Přesun hmot pro komunikace s krytem z kameniva, monolitickým betonovým nebo živičným dopravní vzdálenost do 200 m jakékoliv délky objektu</t>
  </si>
  <si>
    <t>-1257201218</t>
  </si>
  <si>
    <t>SO 103 - Silnice II/112 - úsek Struhařov - železniční přejezd</t>
  </si>
  <si>
    <t xml:space="preserve">    4 - Vodorovné konstrukce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</si>
  <si>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</si>
  <si>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</si>
  <si>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2021952206</t>
  </si>
  <si>
    <t>402,07*8,50</t>
  </si>
  <si>
    <t>113154336</t>
  </si>
  <si>
    <t>Frézování živičného podkladu nebo krytu s naložením na dopravní prostředek plochy přes 1 000 do 10 000 m2 bez překážek v trase pruhu šířky přes 1 m do 2 m, tloušťky vrstvy 300 mm</t>
  </si>
  <si>
    <t>-722820976</t>
  </si>
  <si>
    <t>dle projektu</t>
  </si>
  <si>
    <t>2720,00</t>
  </si>
  <si>
    <t>1600987924</t>
  </si>
  <si>
    <t>-317220939</t>
  </si>
  <si>
    <t>122201101</t>
  </si>
  <si>
    <t>Odkopávky a prokopávky nezapažené s přehozením výkopku na vzdálenost do 3 m nebo s naložením na dopravní prostředek v hornině tř. 3 do 100 m3</t>
  </si>
  <si>
    <t>-567198557</t>
  </si>
  <si>
    <t>výkop pro trativod</t>
  </si>
  <si>
    <t>105,00*0,75*0,40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</si>
  <si>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</si>
  <si>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</si>
  <si>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740055880</t>
  </si>
  <si>
    <t>31,50*0,30</t>
  </si>
  <si>
    <t>-1894274190</t>
  </si>
  <si>
    <t>1919,70*0,15</t>
  </si>
  <si>
    <t>131201101</t>
  </si>
  <si>
    <t>Hloubení nezapažených jam a zářezů s urovnáním dna do předepsaného profilu a spádu v hornině tř. 3 do 100 m3</t>
  </si>
  <si>
    <t>728123557</t>
  </si>
  <si>
    <t>vsakovací jáma</t>
  </si>
  <si>
    <t>7,40</t>
  </si>
  <si>
    <t>131201109</t>
  </si>
  <si>
    <t>Hloubení nezapažených jam a zářezů s urovnáním dna do předepsaného profilu a spádu Příplatek k cenám za lepivost horniny tř. 3</t>
  </si>
  <si>
    <t>-1922899220</t>
  </si>
  <si>
    <t>7,40*0,3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</si>
  <si>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</si>
  <si>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</si>
  <si>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-496311102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</si>
  <si>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</si>
  <si>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</si>
  <si>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109901129</t>
  </si>
  <si>
    <t>výkopek na mezideponii a zpět pro zpětné využití</t>
  </si>
  <si>
    <t>(31,50+7,40)*2</t>
  </si>
  <si>
    <t>odstraněné kamenivo na zásyp</t>
  </si>
  <si>
    <t>52,1*2</t>
  </si>
  <si>
    <t>167101101</t>
  </si>
  <si>
    <t>Nakládání, skládání a překládání neulehlého výkopku nebo sypaniny nakládání, množství do 100 m3, z hornin tř. 1 až 4</t>
  </si>
  <si>
    <t>-671194693</t>
  </si>
  <si>
    <t>výkopek na mezideponii pro zpětné využití:</t>
  </si>
  <si>
    <t>31,50+7,40</t>
  </si>
  <si>
    <t>46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</si>
  <si>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</si>
  <si>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</si>
  <si>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605734156</t>
  </si>
  <si>
    <t>dle kubat. listu</t>
  </si>
  <si>
    <t>použit vytěžený výkopek</t>
  </si>
  <si>
    <t>13,00</t>
  </si>
  <si>
    <t>174101101</t>
  </si>
  <si>
    <t>Zásyp sypaninou z jakékoliv horniny s uložením výkopku ve vrstvách se zhutněním jam, šachet, rýh nebo kolem objektů v těchto vykopávkách</t>
  </si>
  <si>
    <t>1697579521</t>
  </si>
  <si>
    <t xml:space="preserve">dle kub. listu </t>
  </si>
  <si>
    <t>na zásyp použit výkopek a část odstraněného kameniva</t>
  </si>
  <si>
    <t>78,00</t>
  </si>
  <si>
    <t>58343959</t>
  </si>
  <si>
    <t>kamenivo drcené hrubé frakce 32-63</t>
  </si>
  <si>
    <t>164234964</t>
  </si>
  <si>
    <t>7,40*2</t>
  </si>
  <si>
    <t>53</t>
  </si>
  <si>
    <t>1336245886</t>
  </si>
  <si>
    <t>1919,70</t>
  </si>
  <si>
    <t>54</t>
  </si>
  <si>
    <t>1509998950</t>
  </si>
  <si>
    <t>-1892656650</t>
  </si>
  <si>
    <t>3839,4*0,015 'Přepočtené koeficientem množství</t>
  </si>
  <si>
    <t>49</t>
  </si>
  <si>
    <t>-540420069</t>
  </si>
  <si>
    <t>4083,50</t>
  </si>
  <si>
    <t>722438814</t>
  </si>
  <si>
    <t>325,80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</si>
  <si>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</si>
  <si>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</si>
  <si>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1563529471</t>
  </si>
  <si>
    <t>51</t>
  </si>
  <si>
    <t>213141133</t>
  </si>
  <si>
    <t>Zřízení vrstvy z geotextilie filtrační, separační, odvodňovací, ochranné, výztužné nebo protierozní ve sklonu přes 1:2 do 1:1, šířky přes 6 do 8,5 m</t>
  </si>
  <si>
    <t>-1849881738</t>
  </si>
  <si>
    <t>trativod</t>
  </si>
  <si>
    <t>105,00*(0,40+0,75+0,40)</t>
  </si>
  <si>
    <t>4,00</t>
  </si>
  <si>
    <t>52</t>
  </si>
  <si>
    <t>69311007</t>
  </si>
  <si>
    <t>geotextilie tkaná PP 25kN/m</t>
  </si>
  <si>
    <t>690666909</t>
  </si>
  <si>
    <t>166,75</t>
  </si>
  <si>
    <t>166,75*1,15 'Přepočtené koeficientem množství</t>
  </si>
  <si>
    <t>Vodorovné konstrukce</t>
  </si>
  <si>
    <t>452313141</t>
  </si>
  <si>
    <t>Podkladní a zajišťovací konstrukce z betonu prostého v otevřeném výkopu bloky pro potrubí z betonu tř. C 16/20</t>
  </si>
  <si>
    <t>-1962047717</t>
  </si>
  <si>
    <t>vyústění trativodu</t>
  </si>
  <si>
    <t>0,60*0,90*0,50*2</t>
  </si>
  <si>
    <t>452353101</t>
  </si>
  <si>
    <t>Bednění podkladních a zajišťovacích konstrukcí v otevřeném výkopu bloků pro potrubí</t>
  </si>
  <si>
    <t>-928019363</t>
  </si>
  <si>
    <t>(0,60+0,50)*0,90*2</t>
  </si>
  <si>
    <t>561021121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</si>
  <si>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150 do 200 mm</t>
  </si>
  <si>
    <t>-1205214524</t>
  </si>
  <si>
    <t>8,00*402,07</t>
  </si>
  <si>
    <t>58591050</t>
  </si>
  <si>
    <t>pojivo hydraulické pro podkladní vrstvy zeminy mrazu a síranum odolné</t>
  </si>
  <si>
    <t>-65634799</t>
  </si>
  <si>
    <t>564861111</t>
  </si>
  <si>
    <t>Podklad ze štěrkodrti ŠD s rozprostřením a zhutněním, po zhutnění tl. 200 mm</t>
  </si>
  <si>
    <t>-915985282</t>
  </si>
  <si>
    <t>8,50*402,07</t>
  </si>
  <si>
    <t>78</t>
  </si>
  <si>
    <t>56517612R</t>
  </si>
  <si>
    <t>Asfaltová směs s vysokým modulem tuhosti VMT 22 tl 100 mm š přes 3 m z modifikovaného asfaltu</t>
  </si>
  <si>
    <t>-1075051080</t>
  </si>
  <si>
    <t>7,50*402,07</t>
  </si>
  <si>
    <t>90</t>
  </si>
  <si>
    <t>-1583315626</t>
  </si>
  <si>
    <t>610,00*0,15</t>
  </si>
  <si>
    <t>91</t>
  </si>
  <si>
    <t>1888719316</t>
  </si>
  <si>
    <t>91,50*2</t>
  </si>
  <si>
    <t>66</t>
  </si>
  <si>
    <t>573111111</t>
  </si>
  <si>
    <t>Postřik infiltrační PI z asfaltu silničního s posypem kamenivem, v množství 0,60 kg/m2</t>
  </si>
  <si>
    <t>1598846145</t>
  </si>
  <si>
    <t>573211107</t>
  </si>
  <si>
    <t>Postřik spojovací PS bez posypu kamenivem z asfaltu silničního, v množství 0,30 kg/m2</t>
  </si>
  <si>
    <t>1300276342</t>
  </si>
  <si>
    <t>67</t>
  </si>
  <si>
    <t>Postřik spojovací PS bez posypu kamenivem z asfaltu silničního, v množství 0,40 kg/m2</t>
  </si>
  <si>
    <t>-2139658309</t>
  </si>
  <si>
    <t>7,00*402,07</t>
  </si>
  <si>
    <t>1934559744</t>
  </si>
  <si>
    <t>57717614R</t>
  </si>
  <si>
    <t>Asfaltový beton vrstva ložní ACL 22 S (ABVH) tl 80 mm š přes 3 m z modifikovaného asfaltu</t>
  </si>
  <si>
    <t>936627796</t>
  </si>
  <si>
    <t>40445513</t>
  </si>
  <si>
    <t>značka dopravní svislá retroreflexní fólie tř 1 FeZn-Al rám 700mm (A32a) výstražný kříž</t>
  </si>
  <si>
    <t>1253359397</t>
  </si>
  <si>
    <t>40444042</t>
  </si>
  <si>
    <t>značka dopravní svislá FeZn NK A31a A31b A31c 400x1200mm</t>
  </si>
  <si>
    <t>-244801545</t>
  </si>
  <si>
    <t>40445421</t>
  </si>
  <si>
    <t>značka dopravní svislá nereflexní FeZn prolis 1500x500mm</t>
  </si>
  <si>
    <t>1758394948</t>
  </si>
  <si>
    <t>1446145101</t>
  </si>
  <si>
    <t>331318066</t>
  </si>
  <si>
    <t>1459338114</t>
  </si>
  <si>
    <t>-1116626525</t>
  </si>
  <si>
    <t>1542231406</t>
  </si>
  <si>
    <t>-727584748</t>
  </si>
  <si>
    <t>1116048756</t>
  </si>
  <si>
    <t>-1942859060</t>
  </si>
  <si>
    <t>-1337118489</t>
  </si>
  <si>
    <t>76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</si>
  <si>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</si>
  <si>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</si>
  <si>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506735773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</si>
  <si>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</si>
  <si>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</si>
  <si>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1038218279</t>
  </si>
  <si>
    <t>971988410</t>
  </si>
  <si>
    <t>1982,205+139,32+54,40</t>
  </si>
  <si>
    <t>odečet na zásyp</t>
  </si>
  <si>
    <t>52,10*2</t>
  </si>
  <si>
    <t>1704785304</t>
  </si>
  <si>
    <t>2280,125*15</t>
  </si>
  <si>
    <t>1091632254</t>
  </si>
  <si>
    <t>2088,96+1,148+0,056</t>
  </si>
  <si>
    <t>-148088035</t>
  </si>
  <si>
    <t>2090,164*15</t>
  </si>
  <si>
    <t>243232643</t>
  </si>
  <si>
    <t>929060464</t>
  </si>
  <si>
    <t>222438748</t>
  </si>
  <si>
    <t>99722184R</t>
  </si>
  <si>
    <t>Poplatek za uložení na skládce (skládkovné) odpadu - značky, svodidla</t>
  </si>
  <si>
    <t>-1367887093</t>
  </si>
  <si>
    <t>1,148+0,056</t>
  </si>
  <si>
    <t>-1339277647</t>
  </si>
  <si>
    <t>30176052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</si>
  <si>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</si>
  <si>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</si>
  <si>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</si>
  <si>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</si>
  <si>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</si>
  <si>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</si>
  <si>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</si>
  <si>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</si>
  <si>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</si>
  <si>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</si>
  <si>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</si>
  <si>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</si>
  <si>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</si>
  <si>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</si>
  <si>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299759508</t>
  </si>
  <si>
    <t>012203000</t>
  </si>
  <si>
    <t>Geodetické práce při provádění stavby</t>
  </si>
  <si>
    <t>-1902379077</t>
  </si>
  <si>
    <t>012303000</t>
  </si>
  <si>
    <t>Geodetické práce po výstavbě</t>
  </si>
  <si>
    <t>-1714136331</t>
  </si>
  <si>
    <t>01324400R</t>
  </si>
  <si>
    <t xml:space="preserve">Dokumentace pro realizaci stavby </t>
  </si>
  <si>
    <t>847567741</t>
  </si>
  <si>
    <t>013254000</t>
  </si>
  <si>
    <t>Dokumentace skutečného provedení stavby</t>
  </si>
  <si>
    <t>1748712162</t>
  </si>
  <si>
    <t>01325400R</t>
  </si>
  <si>
    <t>Pasportizace</t>
  </si>
  <si>
    <t>-206195145</t>
  </si>
  <si>
    <t>VRN3</t>
  </si>
  <si>
    <t>Zařízení staveniště</t>
  </si>
  <si>
    <t>030001000</t>
  </si>
  <si>
    <t>-1375939383</t>
  </si>
  <si>
    <t>03000100R</t>
  </si>
  <si>
    <t>Dopravně inženýrské opatření</t>
  </si>
  <si>
    <t>-790262832</t>
  </si>
  <si>
    <t>VRN4</t>
  </si>
  <si>
    <t>Inženýrská činnost</t>
  </si>
  <si>
    <t>041403000</t>
  </si>
  <si>
    <t>Koordinátor BOZP na staveništi</t>
  </si>
  <si>
    <t>-1974882356</t>
  </si>
  <si>
    <t>042503000</t>
  </si>
  <si>
    <t>Plán BOZP na staveništi</t>
  </si>
  <si>
    <t>-1830245264</t>
  </si>
  <si>
    <t>VRN6</t>
  </si>
  <si>
    <t>Územní vlivy</t>
  </si>
  <si>
    <t>062002000</t>
  </si>
  <si>
    <t>Ztížené dopravní podmínky</t>
  </si>
  <si>
    <t>-988609915</t>
  </si>
  <si>
    <t>VRN9</t>
  </si>
  <si>
    <t>Ostatní náklady</t>
  </si>
  <si>
    <t>0900010R1</t>
  </si>
  <si>
    <t xml:space="preserve">Instalace větrací a rekuperační jednotky v domě č.p. 6 Boušice </t>
  </si>
  <si>
    <t>-1062165192</t>
  </si>
  <si>
    <t>0900010R2</t>
  </si>
  <si>
    <t>Zkoušky zatěžovací, hutnící apod.</t>
  </si>
  <si>
    <t>1854334816</t>
  </si>
  <si>
    <t>0900010R3</t>
  </si>
  <si>
    <t>Případná oprava objízdných komunikací - dle požadavku SÚS</t>
  </si>
  <si>
    <t>1991973457</t>
  </si>
  <si>
    <t>0900010R4</t>
  </si>
  <si>
    <t>Zkoušky nových konstrukcí</t>
  </si>
  <si>
    <t>-1664354009</t>
  </si>
  <si>
    <t>0900010R5</t>
  </si>
  <si>
    <t>Informační tabule</t>
  </si>
  <si>
    <t>-10649692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</si>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</sst>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23" t="s">
        <v>8</v>
      </c>
      <c r="BT2" s="23" t="s">
        <v>9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0" t="s">
        <v>16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8"/>
      <c r="AQ5" s="30"/>
      <c r="BE5" s="328" t="s">
        <v>17</v>
      </c>
      <c r="BS5" s="23" t="s">
        <v>8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2" t="s">
        <v>19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8"/>
      <c r="AQ6" s="30"/>
      <c r="BE6" s="329"/>
      <c r="BS6" s="23" t="s">
        <v>8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9"/>
      <c r="BS7" s="23" t="s">
        <v>8</v>
      </c>
    </row>
    <row r="8" spans="1:74" ht="14.4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9"/>
      <c r="BS8" s="23" t="s">
        <v>8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9"/>
      <c r="BS9" s="23" t="s">
        <v>8</v>
      </c>
    </row>
    <row r="10" spans="1:74" ht="14.4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29"/>
      <c r="BS10" s="23" t="s">
        <v>8</v>
      </c>
    </row>
    <row r="11" spans="1:74" ht="18.45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21</v>
      </c>
      <c r="AO11" s="28"/>
      <c r="AP11" s="28"/>
      <c r="AQ11" s="30"/>
      <c r="BE11" s="329"/>
      <c r="BS11" s="23" t="s">
        <v>8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9"/>
      <c r="BS12" s="23" t="s">
        <v>8</v>
      </c>
    </row>
    <row r="13" spans="1:74" ht="14.4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329"/>
      <c r="BS13" s="23" t="s">
        <v>8</v>
      </c>
    </row>
    <row r="14" spans="1:74" ht="13.2">
      <c r="B14" s="27"/>
      <c r="C14" s="28"/>
      <c r="D14" s="28"/>
      <c r="E14" s="333" t="s">
        <v>33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29"/>
      <c r="BS14" s="23" t="s">
        <v>8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9"/>
      <c r="BS15" s="23" t="s">
        <v>6</v>
      </c>
    </row>
    <row r="16" spans="1:74" ht="14.4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35</v>
      </c>
      <c r="AO16" s="28"/>
      <c r="AP16" s="28"/>
      <c r="AQ16" s="30"/>
      <c r="BE16" s="329"/>
      <c r="BS16" s="23" t="s">
        <v>6</v>
      </c>
    </row>
    <row r="17" spans="2:71" ht="18.45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21</v>
      </c>
      <c r="AO17" s="28"/>
      <c r="AP17" s="28"/>
      <c r="AQ17" s="30"/>
      <c r="BE17" s="329"/>
      <c r="BS17" s="23" t="s">
        <v>37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9"/>
      <c r="BS18" s="23" t="s">
        <v>8</v>
      </c>
    </row>
    <row r="19" spans="2:71" ht="14.4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9"/>
      <c r="BS19" s="23" t="s">
        <v>8</v>
      </c>
    </row>
    <row r="20" spans="2:71" ht="63" customHeight="1">
      <c r="B20" s="27"/>
      <c r="C20" s="28"/>
      <c r="D20" s="28"/>
      <c r="E20" s="335" t="s">
        <v>39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28"/>
      <c r="AP20" s="28"/>
      <c r="AQ20" s="30"/>
      <c r="BE20" s="329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9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9"/>
    </row>
    <row r="23" spans="2:71" s="1" customFormat="1" ht="25.95" customHeight="1">
      <c r="B23" s="40"/>
      <c r="C23" s="41"/>
      <c r="D23" s="42" t="s">
        <v>40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6">
        <f>ROUND(AG51,2)</f>
        <v>0</v>
      </c>
      <c r="AL23" s="337"/>
      <c r="AM23" s="337"/>
      <c r="AN23" s="337"/>
      <c r="AO23" s="337"/>
      <c r="AP23" s="41"/>
      <c r="AQ23" s="44"/>
      <c r="BE23" s="329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9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8" t="s">
        <v>41</v>
      </c>
      <c r="M25" s="338"/>
      <c r="N25" s="338"/>
      <c r="O25" s="338"/>
      <c r="P25" s="41"/>
      <c r="Q25" s="41"/>
      <c r="R25" s="41"/>
      <c r="S25" s="41"/>
      <c r="T25" s="41"/>
      <c r="U25" s="41"/>
      <c r="V25" s="41"/>
      <c r="W25" s="338" t="s">
        <v>42</v>
      </c>
      <c r="X25" s="338"/>
      <c r="Y25" s="338"/>
      <c r="Z25" s="338"/>
      <c r="AA25" s="338"/>
      <c r="AB25" s="338"/>
      <c r="AC25" s="338"/>
      <c r="AD25" s="338"/>
      <c r="AE25" s="338"/>
      <c r="AF25" s="41"/>
      <c r="AG25" s="41"/>
      <c r="AH25" s="41"/>
      <c r="AI25" s="41"/>
      <c r="AJ25" s="41"/>
      <c r="AK25" s="338" t="s">
        <v>43</v>
      </c>
      <c r="AL25" s="338"/>
      <c r="AM25" s="338"/>
      <c r="AN25" s="338"/>
      <c r="AO25" s="338"/>
      <c r="AP25" s="41"/>
      <c r="AQ25" s="44"/>
      <c r="BE25" s="329"/>
    </row>
    <row r="26" spans="2:71" s="2" customFormat="1" ht="14.4" customHeight="1">
      <c r="B26" s="46"/>
      <c r="C26" s="47"/>
      <c r="D26" s="48" t="s">
        <v>44</v>
      </c>
      <c r="E26" s="47"/>
      <c r="F26" s="48" t="s">
        <v>45</v>
      </c>
      <c r="G26" s="47"/>
      <c r="H26" s="47"/>
      <c r="I26" s="47"/>
      <c r="J26" s="47"/>
      <c r="K26" s="47"/>
      <c r="L26" s="339">
        <v>0.21</v>
      </c>
      <c r="M26" s="340"/>
      <c r="N26" s="340"/>
      <c r="O26" s="340"/>
      <c r="P26" s="47"/>
      <c r="Q26" s="47"/>
      <c r="R26" s="47"/>
      <c r="S26" s="47"/>
      <c r="T26" s="47"/>
      <c r="U26" s="47"/>
      <c r="V26" s="47"/>
      <c r="W26" s="341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7"/>
      <c r="AG26" s="47"/>
      <c r="AH26" s="47"/>
      <c r="AI26" s="47"/>
      <c r="AJ26" s="47"/>
      <c r="AK26" s="341">
        <f>ROUND(AV51,2)</f>
        <v>0</v>
      </c>
      <c r="AL26" s="340"/>
      <c r="AM26" s="340"/>
      <c r="AN26" s="340"/>
      <c r="AO26" s="340"/>
      <c r="AP26" s="47"/>
      <c r="AQ26" s="49"/>
      <c r="BE26" s="329"/>
    </row>
    <row r="27" spans="2:71" s="2" customFormat="1" ht="14.4" customHeight="1">
      <c r="B27" s="46"/>
      <c r="C27" s="47"/>
      <c r="D27" s="47"/>
      <c r="E27" s="47"/>
      <c r="F27" s="48" t="s">
        <v>46</v>
      </c>
      <c r="G27" s="47"/>
      <c r="H27" s="47"/>
      <c r="I27" s="47"/>
      <c r="J27" s="47"/>
      <c r="K27" s="47"/>
      <c r="L27" s="339">
        <v>0.15</v>
      </c>
      <c r="M27" s="340"/>
      <c r="N27" s="340"/>
      <c r="O27" s="340"/>
      <c r="P27" s="47"/>
      <c r="Q27" s="47"/>
      <c r="R27" s="47"/>
      <c r="S27" s="47"/>
      <c r="T27" s="47"/>
      <c r="U27" s="47"/>
      <c r="V27" s="47"/>
      <c r="W27" s="341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7"/>
      <c r="AG27" s="47"/>
      <c r="AH27" s="47"/>
      <c r="AI27" s="47"/>
      <c r="AJ27" s="47"/>
      <c r="AK27" s="341">
        <f>ROUND(AW51,2)</f>
        <v>0</v>
      </c>
      <c r="AL27" s="340"/>
      <c r="AM27" s="340"/>
      <c r="AN27" s="340"/>
      <c r="AO27" s="340"/>
      <c r="AP27" s="47"/>
      <c r="AQ27" s="49"/>
      <c r="BE27" s="329"/>
    </row>
    <row r="28" spans="2:71" s="2" customFormat="1" ht="14.4" hidden="1" customHeight="1">
      <c r="B28" s="46"/>
      <c r="C28" s="47"/>
      <c r="D28" s="47"/>
      <c r="E28" s="47"/>
      <c r="F28" s="48" t="s">
        <v>47</v>
      </c>
      <c r="G28" s="47"/>
      <c r="H28" s="47"/>
      <c r="I28" s="47"/>
      <c r="J28" s="47"/>
      <c r="K28" s="47"/>
      <c r="L28" s="339">
        <v>0.21</v>
      </c>
      <c r="M28" s="340"/>
      <c r="N28" s="340"/>
      <c r="O28" s="340"/>
      <c r="P28" s="47"/>
      <c r="Q28" s="47"/>
      <c r="R28" s="47"/>
      <c r="S28" s="47"/>
      <c r="T28" s="47"/>
      <c r="U28" s="47"/>
      <c r="V28" s="47"/>
      <c r="W28" s="341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7"/>
      <c r="AG28" s="47"/>
      <c r="AH28" s="47"/>
      <c r="AI28" s="47"/>
      <c r="AJ28" s="47"/>
      <c r="AK28" s="341">
        <v>0</v>
      </c>
      <c r="AL28" s="340"/>
      <c r="AM28" s="340"/>
      <c r="AN28" s="340"/>
      <c r="AO28" s="340"/>
      <c r="AP28" s="47"/>
      <c r="AQ28" s="49"/>
      <c r="BE28" s="329"/>
    </row>
    <row r="29" spans="2:71" s="2" customFormat="1" ht="14.4" hidden="1" customHeight="1">
      <c r="B29" s="46"/>
      <c r="C29" s="47"/>
      <c r="D29" s="47"/>
      <c r="E29" s="47"/>
      <c r="F29" s="48" t="s">
        <v>48</v>
      </c>
      <c r="G29" s="47"/>
      <c r="H29" s="47"/>
      <c r="I29" s="47"/>
      <c r="J29" s="47"/>
      <c r="K29" s="47"/>
      <c r="L29" s="339">
        <v>0.15</v>
      </c>
      <c r="M29" s="340"/>
      <c r="N29" s="340"/>
      <c r="O29" s="340"/>
      <c r="P29" s="47"/>
      <c r="Q29" s="47"/>
      <c r="R29" s="47"/>
      <c r="S29" s="47"/>
      <c r="T29" s="47"/>
      <c r="U29" s="47"/>
      <c r="V29" s="47"/>
      <c r="W29" s="341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7"/>
      <c r="AG29" s="47"/>
      <c r="AH29" s="47"/>
      <c r="AI29" s="47"/>
      <c r="AJ29" s="47"/>
      <c r="AK29" s="341">
        <v>0</v>
      </c>
      <c r="AL29" s="340"/>
      <c r="AM29" s="340"/>
      <c r="AN29" s="340"/>
      <c r="AO29" s="340"/>
      <c r="AP29" s="47"/>
      <c r="AQ29" s="49"/>
      <c r="BE29" s="329"/>
    </row>
    <row r="30" spans="2:71" s="2" customFormat="1" ht="14.4" hidden="1" customHeight="1">
      <c r="B30" s="46"/>
      <c r="C30" s="47"/>
      <c r="D30" s="47"/>
      <c r="E30" s="47"/>
      <c r="F30" s="48" t="s">
        <v>49</v>
      </c>
      <c r="G30" s="47"/>
      <c r="H30" s="47"/>
      <c r="I30" s="47"/>
      <c r="J30" s="47"/>
      <c r="K30" s="47"/>
      <c r="L30" s="339">
        <v>0</v>
      </c>
      <c r="M30" s="340"/>
      <c r="N30" s="340"/>
      <c r="O30" s="340"/>
      <c r="P30" s="47"/>
      <c r="Q30" s="47"/>
      <c r="R30" s="47"/>
      <c r="S30" s="47"/>
      <c r="T30" s="47"/>
      <c r="U30" s="47"/>
      <c r="V30" s="47"/>
      <c r="W30" s="341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7"/>
      <c r="AG30" s="47"/>
      <c r="AH30" s="47"/>
      <c r="AI30" s="47"/>
      <c r="AJ30" s="47"/>
      <c r="AK30" s="341">
        <v>0</v>
      </c>
      <c r="AL30" s="340"/>
      <c r="AM30" s="340"/>
      <c r="AN30" s="340"/>
      <c r="AO30" s="340"/>
      <c r="AP30" s="47"/>
      <c r="AQ30" s="49"/>
      <c r="BE30" s="329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9"/>
    </row>
    <row r="32" spans="2:71" s="1" customFormat="1" ht="25.95" customHeight="1">
      <c r="B32" s="40"/>
      <c r="C32" s="50"/>
      <c r="D32" s="51" t="s">
        <v>50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51</v>
      </c>
      <c r="U32" s="52"/>
      <c r="V32" s="52"/>
      <c r="W32" s="52"/>
      <c r="X32" s="342" t="s">
        <v>52</v>
      </c>
      <c r="Y32" s="343"/>
      <c r="Z32" s="343"/>
      <c r="AA32" s="343"/>
      <c r="AB32" s="343"/>
      <c r="AC32" s="52"/>
      <c r="AD32" s="52"/>
      <c r="AE32" s="52"/>
      <c r="AF32" s="52"/>
      <c r="AG32" s="52"/>
      <c r="AH32" s="52"/>
      <c r="AI32" s="52"/>
      <c r="AJ32" s="52"/>
      <c r="AK32" s="344">
        <f>SUM(AK23:AK30)</f>
        <v>0</v>
      </c>
      <c r="AL32" s="343"/>
      <c r="AM32" s="343"/>
      <c r="AN32" s="343"/>
      <c r="AO32" s="345"/>
      <c r="AP32" s="50"/>
      <c r="AQ32" s="54"/>
      <c r="BE32" s="329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53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11_6135_01_06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6" t="str">
        <f>K6</f>
        <v>II/112 STRUHAŘOV OKRUŽNÍ KŘIŽOVATKA A SILNICE, 1. ETAPA - PŘÍMÉ ÚSEKY, KM 0,040 00 - 1,920 00, KM 2,129 91 - 2,531 98</v>
      </c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Struhařov u Benešova, Myslíč, Benešov u Prahy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8" t="str">
        <f>IF(AN8= "","",AN8)</f>
        <v>7. 2. 2018</v>
      </c>
      <c r="AN44" s="348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Středočeský kraj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49" t="str">
        <f>IF(E17="","",E17)</f>
        <v>Ing. Monika Povýšilová, Sweco Hydroprojekt a.s.</v>
      </c>
      <c r="AN46" s="349"/>
      <c r="AO46" s="349"/>
      <c r="AP46" s="349"/>
      <c r="AQ46" s="62"/>
      <c r="AR46" s="60"/>
      <c r="AS46" s="350" t="s">
        <v>54</v>
      </c>
      <c r="AT46" s="351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2"/>
      <c r="AT47" s="353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8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4"/>
      <c r="AT48" s="355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6" t="s">
        <v>55</v>
      </c>
      <c r="D49" s="357"/>
      <c r="E49" s="357"/>
      <c r="F49" s="357"/>
      <c r="G49" s="357"/>
      <c r="H49" s="78"/>
      <c r="I49" s="358" t="s">
        <v>56</v>
      </c>
      <c r="J49" s="357"/>
      <c r="K49" s="357"/>
      <c r="L49" s="357"/>
      <c r="M49" s="357"/>
      <c r="N49" s="357"/>
      <c r="O49" s="357"/>
      <c r="P49" s="357"/>
      <c r="Q49" s="357"/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57"/>
      <c r="AD49" s="357"/>
      <c r="AE49" s="357"/>
      <c r="AF49" s="357"/>
      <c r="AG49" s="359" t="s">
        <v>57</v>
      </c>
      <c r="AH49" s="357"/>
      <c r="AI49" s="357"/>
      <c r="AJ49" s="357"/>
      <c r="AK49" s="357"/>
      <c r="AL49" s="357"/>
      <c r="AM49" s="357"/>
      <c r="AN49" s="358" t="s">
        <v>58</v>
      </c>
      <c r="AO49" s="357"/>
      <c r="AP49" s="357"/>
      <c r="AQ49" s="79" t="s">
        <v>59</v>
      </c>
      <c r="AR49" s="60"/>
      <c r="AS49" s="80" t="s">
        <v>60</v>
      </c>
      <c r="AT49" s="81" t="s">
        <v>61</v>
      </c>
      <c r="AU49" s="81" t="s">
        <v>62</v>
      </c>
      <c r="AV49" s="81" t="s">
        <v>63</v>
      </c>
      <c r="AW49" s="81" t="s">
        <v>64</v>
      </c>
      <c r="AX49" s="81" t="s">
        <v>65</v>
      </c>
      <c r="AY49" s="81" t="s">
        <v>66</v>
      </c>
      <c r="AZ49" s="81" t="s">
        <v>67</v>
      </c>
      <c r="BA49" s="81" t="s">
        <v>68</v>
      </c>
      <c r="BB49" s="81" t="s">
        <v>69</v>
      </c>
      <c r="BC49" s="81" t="s">
        <v>70</v>
      </c>
      <c r="BD49" s="82" t="s">
        <v>71</v>
      </c>
    </row>
    <row r="50" spans="1:91" s="1" customFormat="1" ht="10.8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3">
        <f>ROUND(SUM(AG52:AG54),2)</f>
        <v>0</v>
      </c>
      <c r="AH51" s="363"/>
      <c r="AI51" s="363"/>
      <c r="AJ51" s="363"/>
      <c r="AK51" s="363"/>
      <c r="AL51" s="363"/>
      <c r="AM51" s="363"/>
      <c r="AN51" s="364">
        <f>SUM(AG51,AT51)</f>
        <v>0</v>
      </c>
      <c r="AO51" s="364"/>
      <c r="AP51" s="364"/>
      <c r="AQ51" s="88" t="s">
        <v>21</v>
      </c>
      <c r="AR51" s="70"/>
      <c r="AS51" s="89">
        <f>ROUND(SUM(AS52:AS54),2)</f>
        <v>0</v>
      </c>
      <c r="AT51" s="90">
        <f>ROUND(SUM(AV51:AW51),2)</f>
        <v>0</v>
      </c>
      <c r="AU51" s="91">
        <f>ROUND(SUM(AU52:AU54),5)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ROUND(SUM(AZ52:AZ54),2)</f>
        <v>0</v>
      </c>
      <c r="BA51" s="90">
        <f>ROUND(SUM(BA52:BA54),2)</f>
        <v>0</v>
      </c>
      <c r="BB51" s="90">
        <f>ROUND(SUM(BB52:BB54),2)</f>
        <v>0</v>
      </c>
      <c r="BC51" s="90">
        <f>ROUND(SUM(BC52:BC54),2)</f>
        <v>0</v>
      </c>
      <c r="BD51" s="92">
        <f>ROUND(SUM(BD52:BD54),2)</f>
        <v>0</v>
      </c>
      <c r="BS51" s="93" t="s">
        <v>73</v>
      </c>
      <c r="BT51" s="93" t="s">
        <v>74</v>
      </c>
      <c r="BU51" s="94" t="s">
        <v>75</v>
      </c>
      <c r="BV51" s="93" t="s">
        <v>76</v>
      </c>
      <c r="BW51" s="93" t="s">
        <v>7</v>
      </c>
      <c r="BX51" s="93" t="s">
        <v>77</v>
      </c>
      <c r="CL51" s="93" t="s">
        <v>21</v>
      </c>
    </row>
    <row r="52" spans="1:91" s="5" customFormat="1" ht="28.8" customHeight="1">
      <c r="A52" s="95" t="s">
        <v>78</v>
      </c>
      <c r="B52" s="96"/>
      <c r="C52" s="97"/>
      <c r="D52" s="362" t="s">
        <v>79</v>
      </c>
      <c r="E52" s="362"/>
      <c r="F52" s="362"/>
      <c r="G52" s="362"/>
      <c r="H52" s="362"/>
      <c r="I52" s="98"/>
      <c r="J52" s="362" t="s">
        <v>80</v>
      </c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0">
        <f>'SO 101 - Silnice II-112 -...'!J27</f>
        <v>0</v>
      </c>
      <c r="AH52" s="361"/>
      <c r="AI52" s="361"/>
      <c r="AJ52" s="361"/>
      <c r="AK52" s="361"/>
      <c r="AL52" s="361"/>
      <c r="AM52" s="361"/>
      <c r="AN52" s="360">
        <f>SUM(AG52,AT52)</f>
        <v>0</v>
      </c>
      <c r="AO52" s="361"/>
      <c r="AP52" s="361"/>
      <c r="AQ52" s="99" t="s">
        <v>81</v>
      </c>
      <c r="AR52" s="100"/>
      <c r="AS52" s="101">
        <v>0</v>
      </c>
      <c r="AT52" s="102">
        <f>ROUND(SUM(AV52:AW52),2)</f>
        <v>0</v>
      </c>
      <c r="AU52" s="103">
        <f>'SO 101 - Silnice II-112 -...'!P86</f>
        <v>0</v>
      </c>
      <c r="AV52" s="102">
        <f>'SO 101 - Silnice II-112 -...'!J30</f>
        <v>0</v>
      </c>
      <c r="AW52" s="102">
        <f>'SO 101 - Silnice II-112 -...'!J31</f>
        <v>0</v>
      </c>
      <c r="AX52" s="102">
        <f>'SO 101 - Silnice II-112 -...'!J32</f>
        <v>0</v>
      </c>
      <c r="AY52" s="102">
        <f>'SO 101 - Silnice II-112 -...'!J33</f>
        <v>0</v>
      </c>
      <c r="AZ52" s="102">
        <f>'SO 101 - Silnice II-112 -...'!F30</f>
        <v>0</v>
      </c>
      <c r="BA52" s="102">
        <f>'SO 101 - Silnice II-112 -...'!F31</f>
        <v>0</v>
      </c>
      <c r="BB52" s="102">
        <f>'SO 101 - Silnice II-112 -...'!F32</f>
        <v>0</v>
      </c>
      <c r="BC52" s="102">
        <f>'SO 101 - Silnice II-112 -...'!F33</f>
        <v>0</v>
      </c>
      <c r="BD52" s="104">
        <f>'SO 101 - Silnice II-112 -...'!F34</f>
        <v>0</v>
      </c>
      <c r="BT52" s="105" t="s">
        <v>82</v>
      </c>
      <c r="BV52" s="105" t="s">
        <v>76</v>
      </c>
      <c r="BW52" s="105" t="s">
        <v>83</v>
      </c>
      <c r="BX52" s="105" t="s">
        <v>7</v>
      </c>
      <c r="CL52" s="105" t="s">
        <v>21</v>
      </c>
      <c r="CM52" s="105" t="s">
        <v>84</v>
      </c>
    </row>
    <row r="53" spans="1:91" s="5" customFormat="1" ht="28.8" customHeight="1">
      <c r="A53" s="95" t="s">
        <v>78</v>
      </c>
      <c r="B53" s="96"/>
      <c r="C53" s="97"/>
      <c r="D53" s="362" t="s">
        <v>85</v>
      </c>
      <c r="E53" s="362"/>
      <c r="F53" s="362"/>
      <c r="G53" s="362"/>
      <c r="H53" s="362"/>
      <c r="I53" s="98"/>
      <c r="J53" s="362" t="s">
        <v>86</v>
      </c>
      <c r="K53" s="362"/>
      <c r="L53" s="362"/>
      <c r="M53" s="362"/>
      <c r="N53" s="362"/>
      <c r="O53" s="362"/>
      <c r="P53" s="362"/>
      <c r="Q53" s="362"/>
      <c r="R53" s="362"/>
      <c r="S53" s="362"/>
      <c r="T53" s="362"/>
      <c r="U53" s="362"/>
      <c r="V53" s="362"/>
      <c r="W53" s="362"/>
      <c r="X53" s="362"/>
      <c r="Y53" s="362"/>
      <c r="Z53" s="362"/>
      <c r="AA53" s="362"/>
      <c r="AB53" s="362"/>
      <c r="AC53" s="362"/>
      <c r="AD53" s="362"/>
      <c r="AE53" s="362"/>
      <c r="AF53" s="362"/>
      <c r="AG53" s="360">
        <f>'SO 103 - Silnice II-112 -...'!J27</f>
        <v>0</v>
      </c>
      <c r="AH53" s="361"/>
      <c r="AI53" s="361"/>
      <c r="AJ53" s="361"/>
      <c r="AK53" s="361"/>
      <c r="AL53" s="361"/>
      <c r="AM53" s="361"/>
      <c r="AN53" s="360">
        <f>SUM(AG53,AT53)</f>
        <v>0</v>
      </c>
      <c r="AO53" s="361"/>
      <c r="AP53" s="361"/>
      <c r="AQ53" s="99" t="s">
        <v>81</v>
      </c>
      <c r="AR53" s="100"/>
      <c r="AS53" s="101">
        <v>0</v>
      </c>
      <c r="AT53" s="102">
        <f>ROUND(SUM(AV53:AW53),2)</f>
        <v>0</v>
      </c>
      <c r="AU53" s="103">
        <f>'SO 103 - Silnice II-112 -...'!P84</f>
        <v>0</v>
      </c>
      <c r="AV53" s="102">
        <f>'SO 103 - Silnice II-112 -...'!J30</f>
        <v>0</v>
      </c>
      <c r="AW53" s="102">
        <f>'SO 103 - Silnice II-112 -...'!J31</f>
        <v>0</v>
      </c>
      <c r="AX53" s="102">
        <f>'SO 103 - Silnice II-112 -...'!J32</f>
        <v>0</v>
      </c>
      <c r="AY53" s="102">
        <f>'SO 103 - Silnice II-112 -...'!J33</f>
        <v>0</v>
      </c>
      <c r="AZ53" s="102">
        <f>'SO 103 - Silnice II-112 -...'!F30</f>
        <v>0</v>
      </c>
      <c r="BA53" s="102">
        <f>'SO 103 - Silnice II-112 -...'!F31</f>
        <v>0</v>
      </c>
      <c r="BB53" s="102">
        <f>'SO 103 - Silnice II-112 -...'!F32</f>
        <v>0</v>
      </c>
      <c r="BC53" s="102">
        <f>'SO 103 - Silnice II-112 -...'!F33</f>
        <v>0</v>
      </c>
      <c r="BD53" s="104">
        <f>'SO 103 - Silnice II-112 -...'!F34</f>
        <v>0</v>
      </c>
      <c r="BT53" s="105" t="s">
        <v>82</v>
      </c>
      <c r="BV53" s="105" t="s">
        <v>76</v>
      </c>
      <c r="BW53" s="105" t="s">
        <v>87</v>
      </c>
      <c r="BX53" s="105" t="s">
        <v>7</v>
      </c>
      <c r="CL53" s="105" t="s">
        <v>21</v>
      </c>
      <c r="CM53" s="105" t="s">
        <v>84</v>
      </c>
    </row>
    <row r="54" spans="1:91" s="5" customFormat="1" ht="28.8" customHeight="1">
      <c r="A54" s="95" t="s">
        <v>78</v>
      </c>
      <c r="B54" s="96"/>
      <c r="C54" s="97"/>
      <c r="D54" s="362" t="s">
        <v>88</v>
      </c>
      <c r="E54" s="362"/>
      <c r="F54" s="362"/>
      <c r="G54" s="362"/>
      <c r="H54" s="362"/>
      <c r="I54" s="98"/>
      <c r="J54" s="362" t="s">
        <v>89</v>
      </c>
      <c r="K54" s="362"/>
      <c r="L54" s="362"/>
      <c r="M54" s="362"/>
      <c r="N54" s="362"/>
      <c r="O54" s="362"/>
      <c r="P54" s="362"/>
      <c r="Q54" s="362"/>
      <c r="R54" s="362"/>
      <c r="S54" s="362"/>
      <c r="T54" s="362"/>
      <c r="U54" s="362"/>
      <c r="V54" s="362"/>
      <c r="W54" s="362"/>
      <c r="X54" s="362"/>
      <c r="Y54" s="362"/>
      <c r="Z54" s="362"/>
      <c r="AA54" s="362"/>
      <c r="AB54" s="362"/>
      <c r="AC54" s="362"/>
      <c r="AD54" s="362"/>
      <c r="AE54" s="362"/>
      <c r="AF54" s="362"/>
      <c r="AG54" s="360">
        <f>'SO 800 - Vedlejší rozpočt...'!J27</f>
        <v>0</v>
      </c>
      <c r="AH54" s="361"/>
      <c r="AI54" s="361"/>
      <c r="AJ54" s="361"/>
      <c r="AK54" s="361"/>
      <c r="AL54" s="361"/>
      <c r="AM54" s="361"/>
      <c r="AN54" s="360">
        <f>SUM(AG54,AT54)</f>
        <v>0</v>
      </c>
      <c r="AO54" s="361"/>
      <c r="AP54" s="361"/>
      <c r="AQ54" s="99" t="s">
        <v>81</v>
      </c>
      <c r="AR54" s="100"/>
      <c r="AS54" s="106">
        <v>0</v>
      </c>
      <c r="AT54" s="107">
        <f>ROUND(SUM(AV54:AW54),2)</f>
        <v>0</v>
      </c>
      <c r="AU54" s="108">
        <f>'SO 800 - Vedlejší rozpočt...'!P82</f>
        <v>0</v>
      </c>
      <c r="AV54" s="107">
        <f>'SO 800 - Vedlejší rozpočt...'!J30</f>
        <v>0</v>
      </c>
      <c r="AW54" s="107">
        <f>'SO 800 - Vedlejší rozpočt...'!J31</f>
        <v>0</v>
      </c>
      <c r="AX54" s="107">
        <f>'SO 800 - Vedlejší rozpočt...'!J32</f>
        <v>0</v>
      </c>
      <c r="AY54" s="107">
        <f>'SO 800 - Vedlejší rozpočt...'!J33</f>
        <v>0</v>
      </c>
      <c r="AZ54" s="107">
        <f>'SO 800 - Vedlejší rozpočt...'!F30</f>
        <v>0</v>
      </c>
      <c r="BA54" s="107">
        <f>'SO 800 - Vedlejší rozpočt...'!F31</f>
        <v>0</v>
      </c>
      <c r="BB54" s="107">
        <f>'SO 800 - Vedlejší rozpočt...'!F32</f>
        <v>0</v>
      </c>
      <c r="BC54" s="107">
        <f>'SO 800 - Vedlejší rozpočt...'!F33</f>
        <v>0</v>
      </c>
      <c r="BD54" s="109">
        <f>'SO 800 - Vedlejší rozpočt...'!F34</f>
        <v>0</v>
      </c>
      <c r="BT54" s="105" t="s">
        <v>82</v>
      </c>
      <c r="BV54" s="105" t="s">
        <v>76</v>
      </c>
      <c r="BW54" s="105" t="s">
        <v>90</v>
      </c>
      <c r="BX54" s="105" t="s">
        <v>7</v>
      </c>
      <c r="CL54" s="105" t="s">
        <v>21</v>
      </c>
      <c r="CM54" s="105" t="s">
        <v>84</v>
      </c>
    </row>
    <row r="55" spans="1:91" s="1" customFormat="1" ht="30" customHeight="1">
      <c r="B55" s="40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0"/>
    </row>
    <row r="56" spans="1:91" s="1" customFormat="1" ht="6.9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60"/>
    </row>
  </sheetData>
  <sheetProtection algorithmName="SHA-512" hashValue="WFjCkvZ7Vei377q0A/Tk8wgvPGMbLCetwt3ELPpgPihjuN9tDR7xPmDZahvOsoMddV2S+7RUxsFbsdrgZgAWiw==" saltValue="g6mW3PdRkjardNaZ7M+cnwvbrbmjKA+n/TTKEP9mvG9lI+b4P2qkq7aTNh3bjJCFnR03EUaYOdxfbnDbAQ5TSQ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01 - Silnice II-112 -...'!C2" display="/"/>
    <hyperlink ref="A53" location="'SO 103 - Silnice II-112 -...'!C2" display="/"/>
    <hyperlink ref="A54" location="'SO 800 - Vedlejší rozpočt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2" customWidth="1"/>
    <col min="9" max="9" width="16" style="110" customWidth="1"/>
    <col min="10" max="10" width="20.140625" customWidth="1"/>
    <col min="11" max="11" width="17.57031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4" t="s">
        <v>92</v>
      </c>
      <c r="H1" s="374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83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3.4" customHeight="1">
      <c r="B7" s="27"/>
      <c r="C7" s="28"/>
      <c r="D7" s="28"/>
      <c r="E7" s="366" t="str">
        <f>'Rekapitulace stavby'!K6</f>
        <v>II/112 STRUHAŘOV OKRUŽNÍ KŘIŽOVATKA A SILNICE, 1. ETAPA - PŘÍMÉ ÚSEKY, KM 0,040 00 - 1,920 00, KM 2,129 91 - 2,531 98</v>
      </c>
      <c r="F7" s="367"/>
      <c r="G7" s="367"/>
      <c r="H7" s="367"/>
      <c r="I7" s="116"/>
      <c r="J7" s="28"/>
      <c r="K7" s="30"/>
    </row>
    <row r="8" spans="1:70" s="1" customFormat="1" ht="13.2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68" t="s">
        <v>98</v>
      </c>
      <c r="F9" s="369"/>
      <c r="G9" s="369"/>
      <c r="H9" s="369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7. 2. 2018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21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38</v>
      </c>
      <c r="E23" s="41"/>
      <c r="F23" s="41"/>
      <c r="G23" s="41"/>
      <c r="H23" s="41"/>
      <c r="I23" s="117"/>
      <c r="J23" s="41"/>
      <c r="K23" s="44"/>
    </row>
    <row r="24" spans="2:11" s="6" customFormat="1" ht="75.599999999999994" customHeight="1">
      <c r="B24" s="120"/>
      <c r="C24" s="121"/>
      <c r="D24" s="121"/>
      <c r="E24" s="335" t="s">
        <v>39</v>
      </c>
      <c r="F24" s="335"/>
      <c r="G24" s="335"/>
      <c r="H24" s="335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40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42</v>
      </c>
      <c r="G29" s="41"/>
      <c r="H29" s="41"/>
      <c r="I29" s="128" t="s">
        <v>41</v>
      </c>
      <c r="J29" s="45" t="s">
        <v>43</v>
      </c>
      <c r="K29" s="44"/>
    </row>
    <row r="30" spans="2:11" s="1" customFormat="1" ht="14.4" customHeight="1">
      <c r="B30" s="40"/>
      <c r="C30" s="41"/>
      <c r="D30" s="48" t="s">
        <v>44</v>
      </c>
      <c r="E30" s="48" t="s">
        <v>45</v>
      </c>
      <c r="F30" s="129">
        <f>ROUND(SUM(BE86:BE221), 2)</f>
        <v>0</v>
      </c>
      <c r="G30" s="41"/>
      <c r="H30" s="41"/>
      <c r="I30" s="130">
        <v>0.21</v>
      </c>
      <c r="J30" s="129">
        <f>ROUND(ROUND((SUM(BE86:BE221)),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46</v>
      </c>
      <c r="F31" s="129">
        <f>ROUND(SUM(BF86:BF221), 2)</f>
        <v>0</v>
      </c>
      <c r="G31" s="41"/>
      <c r="H31" s="41"/>
      <c r="I31" s="130">
        <v>0.15</v>
      </c>
      <c r="J31" s="129">
        <f>ROUND(ROUND((SUM(BF86:BF221)),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47</v>
      </c>
      <c r="F32" s="129">
        <f>ROUND(SUM(BG86:BG221),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48</v>
      </c>
      <c r="F33" s="129">
        <f>ROUND(SUM(BH86:BH221),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49</v>
      </c>
      <c r="F34" s="129">
        <f>ROUND(SUM(BI86:BI221),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50</v>
      </c>
      <c r="E36" s="78"/>
      <c r="F36" s="78"/>
      <c r="G36" s="133" t="s">
        <v>51</v>
      </c>
      <c r="H36" s="134" t="s">
        <v>52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4.4" customHeight="1">
      <c r="B45" s="40"/>
      <c r="C45" s="41"/>
      <c r="D45" s="41"/>
      <c r="E45" s="366" t="str">
        <f>E7</f>
        <v>II/112 STRUHAŘOV OKRUŽNÍ KŘIŽOVATKA A SILNICE, 1. ETAPA - PŘÍMÉ ÚSEKY, KM 0,040 00 - 1,920 00, KM 2,129 91 - 2,531 98</v>
      </c>
      <c r="F45" s="367"/>
      <c r="G45" s="367"/>
      <c r="H45" s="367"/>
      <c r="I45" s="117"/>
      <c r="J45" s="41"/>
      <c r="K45" s="44"/>
    </row>
    <row r="46" spans="2:11" s="1" customFormat="1" ht="14.4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6.2" customHeight="1">
      <c r="B47" s="40"/>
      <c r="C47" s="41"/>
      <c r="D47" s="41"/>
      <c r="E47" s="368" t="str">
        <f>E9</f>
        <v>SO 101 - Silnice II/112 - úsek Myslíč - Struhařov</v>
      </c>
      <c r="F47" s="369"/>
      <c r="G47" s="369"/>
      <c r="H47" s="369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Struhařov u Benešova, Myslíč, Benešov u Prahy</v>
      </c>
      <c r="G49" s="41"/>
      <c r="H49" s="41"/>
      <c r="I49" s="118" t="s">
        <v>25</v>
      </c>
      <c r="J49" s="119" t="str">
        <f>IF(J12="","",J12)</f>
        <v>7. 2. 2018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Středočeský kraj</v>
      </c>
      <c r="G51" s="41"/>
      <c r="H51" s="41"/>
      <c r="I51" s="118" t="s">
        <v>34</v>
      </c>
      <c r="J51" s="335" t="str">
        <f>E21</f>
        <v>Ing. Monika Povýšilová, Sweco Hydroprojekt a.s.</v>
      </c>
      <c r="K51" s="44"/>
    </row>
    <row r="52" spans="2:47" s="1" customFormat="1" ht="14.4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103</v>
      </c>
    </row>
    <row r="57" spans="2:47" s="7" customFormat="1" ht="24.9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95" customHeight="1">
      <c r="B58" s="155"/>
      <c r="C58" s="156"/>
      <c r="D58" s="157" t="s">
        <v>105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95" customHeight="1">
      <c r="B59" s="155"/>
      <c r="C59" s="156"/>
      <c r="D59" s="157" t="s">
        <v>106</v>
      </c>
      <c r="E59" s="158"/>
      <c r="F59" s="158"/>
      <c r="G59" s="158"/>
      <c r="H59" s="158"/>
      <c r="I59" s="159"/>
      <c r="J59" s="160">
        <f>J109</f>
        <v>0</v>
      </c>
      <c r="K59" s="161"/>
    </row>
    <row r="60" spans="2:47" s="8" customFormat="1" ht="19.95" customHeight="1">
      <c r="B60" s="155"/>
      <c r="C60" s="156"/>
      <c r="D60" s="157" t="s">
        <v>107</v>
      </c>
      <c r="E60" s="158"/>
      <c r="F60" s="158"/>
      <c r="G60" s="158"/>
      <c r="H60" s="158"/>
      <c r="I60" s="159"/>
      <c r="J60" s="160">
        <f>J110</f>
        <v>0</v>
      </c>
      <c r="K60" s="161"/>
    </row>
    <row r="61" spans="2:47" s="8" customFormat="1" ht="19.95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J120</f>
        <v>0</v>
      </c>
      <c r="K61" s="161"/>
    </row>
    <row r="62" spans="2:47" s="8" customFormat="1" ht="19.95" customHeight="1">
      <c r="B62" s="155"/>
      <c r="C62" s="156"/>
      <c r="D62" s="157" t="s">
        <v>109</v>
      </c>
      <c r="E62" s="158"/>
      <c r="F62" s="158"/>
      <c r="G62" s="158"/>
      <c r="H62" s="158"/>
      <c r="I62" s="159"/>
      <c r="J62" s="160">
        <f>J148</f>
        <v>0</v>
      </c>
      <c r="K62" s="161"/>
    </row>
    <row r="63" spans="2:47" s="8" customFormat="1" ht="19.95" customHeight="1">
      <c r="B63" s="155"/>
      <c r="C63" s="156"/>
      <c r="D63" s="157" t="s">
        <v>110</v>
      </c>
      <c r="E63" s="158"/>
      <c r="F63" s="158"/>
      <c r="G63" s="158"/>
      <c r="H63" s="158"/>
      <c r="I63" s="159"/>
      <c r="J63" s="160">
        <f>J151</f>
        <v>0</v>
      </c>
      <c r="K63" s="161"/>
    </row>
    <row r="64" spans="2:47" s="8" customFormat="1" ht="19.95" customHeight="1">
      <c r="B64" s="155"/>
      <c r="C64" s="156"/>
      <c r="D64" s="157" t="s">
        <v>111</v>
      </c>
      <c r="E64" s="158"/>
      <c r="F64" s="158"/>
      <c r="G64" s="158"/>
      <c r="H64" s="158"/>
      <c r="I64" s="159"/>
      <c r="J64" s="160">
        <f>J153</f>
        <v>0</v>
      </c>
      <c r="K64" s="161"/>
    </row>
    <row r="65" spans="2:12" s="8" customFormat="1" ht="19.95" customHeight="1">
      <c r="B65" s="155"/>
      <c r="C65" s="156"/>
      <c r="D65" s="157" t="s">
        <v>112</v>
      </c>
      <c r="E65" s="158"/>
      <c r="F65" s="158"/>
      <c r="G65" s="158"/>
      <c r="H65" s="158"/>
      <c r="I65" s="159"/>
      <c r="J65" s="160">
        <f>J196</f>
        <v>0</v>
      </c>
      <c r="K65" s="161"/>
    </row>
    <row r="66" spans="2:12" s="8" customFormat="1" ht="19.95" customHeight="1">
      <c r="B66" s="155"/>
      <c r="C66" s="156"/>
      <c r="D66" s="157" t="s">
        <v>113</v>
      </c>
      <c r="E66" s="158"/>
      <c r="F66" s="158"/>
      <c r="G66" s="158"/>
      <c r="H66" s="158"/>
      <c r="I66" s="159"/>
      <c r="J66" s="160">
        <f>J220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" customHeight="1">
      <c r="B73" s="40"/>
      <c r="C73" s="61" t="s">
        <v>114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" customHeight="1">
      <c r="B76" s="40"/>
      <c r="C76" s="62"/>
      <c r="D76" s="62"/>
      <c r="E76" s="371" t="str">
        <f>E7</f>
        <v>II/112 STRUHAŘOV OKRUŽNÍ KŘIŽOVATKA A SILNICE, 1. ETAPA - PŘÍMÉ ÚSEKY, KM 0,040 00 - 1,920 00, KM 2,129 91 - 2,531 98</v>
      </c>
      <c r="F76" s="372"/>
      <c r="G76" s="372"/>
      <c r="H76" s="372"/>
      <c r="I76" s="162"/>
      <c r="J76" s="62"/>
      <c r="K76" s="62"/>
      <c r="L76" s="60"/>
    </row>
    <row r="77" spans="2:12" s="1" customFormat="1" ht="14.4" customHeight="1">
      <c r="B77" s="40"/>
      <c r="C77" s="64" t="s">
        <v>97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6.2" customHeight="1">
      <c r="B78" s="40"/>
      <c r="C78" s="62"/>
      <c r="D78" s="62"/>
      <c r="E78" s="346" t="str">
        <f>E9</f>
        <v>SO 101 - Silnice II/112 - úsek Myslíč - Struhařov</v>
      </c>
      <c r="F78" s="373"/>
      <c r="G78" s="373"/>
      <c r="H78" s="373"/>
      <c r="I78" s="162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>Struhařov u Benešova, Myslíč, Benešov u Prahy</v>
      </c>
      <c r="G80" s="62"/>
      <c r="H80" s="62"/>
      <c r="I80" s="164" t="s">
        <v>25</v>
      </c>
      <c r="J80" s="72" t="str">
        <f>IF(J12="","",J12)</f>
        <v>7. 2. 2018</v>
      </c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3.2">
      <c r="B82" s="40"/>
      <c r="C82" s="64" t="s">
        <v>27</v>
      </c>
      <c r="D82" s="62"/>
      <c r="E82" s="62"/>
      <c r="F82" s="163" t="str">
        <f>E15</f>
        <v>Středočeský kraj</v>
      </c>
      <c r="G82" s="62"/>
      <c r="H82" s="62"/>
      <c r="I82" s="164" t="s">
        <v>34</v>
      </c>
      <c r="J82" s="163" t="str">
        <f>E21</f>
        <v>Ing. Monika Povýšilová, Sweco Hydroprojekt a.s.</v>
      </c>
      <c r="K82" s="62"/>
      <c r="L82" s="60"/>
    </row>
    <row r="83" spans="2:65" s="1" customFormat="1" ht="14.4" customHeight="1">
      <c r="B83" s="40"/>
      <c r="C83" s="64" t="s">
        <v>32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115</v>
      </c>
      <c r="D85" s="167" t="s">
        <v>59</v>
      </c>
      <c r="E85" s="167" t="s">
        <v>55</v>
      </c>
      <c r="F85" s="167" t="s">
        <v>116</v>
      </c>
      <c r="G85" s="167" t="s">
        <v>117</v>
      </c>
      <c r="H85" s="167" t="s">
        <v>118</v>
      </c>
      <c r="I85" s="168" t="s">
        <v>119</v>
      </c>
      <c r="J85" s="167" t="s">
        <v>101</v>
      </c>
      <c r="K85" s="169" t="s">
        <v>120</v>
      </c>
      <c r="L85" s="170"/>
      <c r="M85" s="80" t="s">
        <v>121</v>
      </c>
      <c r="N85" s="81" t="s">
        <v>44</v>
      </c>
      <c r="O85" s="81" t="s">
        <v>122</v>
      </c>
      <c r="P85" s="81" t="s">
        <v>123</v>
      </c>
      <c r="Q85" s="81" t="s">
        <v>124</v>
      </c>
      <c r="R85" s="81" t="s">
        <v>125</v>
      </c>
      <c r="S85" s="81" t="s">
        <v>126</v>
      </c>
      <c r="T85" s="82" t="s">
        <v>127</v>
      </c>
    </row>
    <row r="86" spans="2:65" s="1" customFormat="1" ht="29.25" customHeight="1">
      <c r="B86" s="40"/>
      <c r="C86" s="86" t="s">
        <v>102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</f>
        <v>0</v>
      </c>
      <c r="Q86" s="84"/>
      <c r="R86" s="172">
        <f>R87</f>
        <v>878.65981499999998</v>
      </c>
      <c r="S86" s="84"/>
      <c r="T86" s="173">
        <f>T87</f>
        <v>7171.0630000000001</v>
      </c>
      <c r="AT86" s="23" t="s">
        <v>73</v>
      </c>
      <c r="AU86" s="23" t="s">
        <v>103</v>
      </c>
      <c r="BK86" s="174">
        <f>BK87</f>
        <v>0</v>
      </c>
    </row>
    <row r="87" spans="2:65" s="10" customFormat="1" ht="37.35" customHeight="1">
      <c r="B87" s="175"/>
      <c r="C87" s="176"/>
      <c r="D87" s="177" t="s">
        <v>73</v>
      </c>
      <c r="E87" s="178" t="s">
        <v>128</v>
      </c>
      <c r="F87" s="178" t="s">
        <v>129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P88+P109+P110+P120+P148+P151+P153+P196+P220</f>
        <v>0</v>
      </c>
      <c r="Q87" s="183"/>
      <c r="R87" s="184">
        <f>R88+R109+R110+R120+R148+R151+R153+R196+R220</f>
        <v>878.65981499999998</v>
      </c>
      <c r="S87" s="183"/>
      <c r="T87" s="185">
        <f>T88+T109+T110+T120+T148+T151+T153+T196+T220</f>
        <v>7171.0630000000001</v>
      </c>
      <c r="AR87" s="186" t="s">
        <v>82</v>
      </c>
      <c r="AT87" s="187" t="s">
        <v>73</v>
      </c>
      <c r="AU87" s="187" t="s">
        <v>74</v>
      </c>
      <c r="AY87" s="186" t="s">
        <v>130</v>
      </c>
      <c r="BK87" s="188">
        <f>BK88+BK109+BK110+BK120+BK148+BK151+BK153+BK196+BK220</f>
        <v>0</v>
      </c>
    </row>
    <row r="88" spans="2:65" s="10" customFormat="1" ht="19.95" customHeight="1">
      <c r="B88" s="175"/>
      <c r="C88" s="176"/>
      <c r="D88" s="177" t="s">
        <v>73</v>
      </c>
      <c r="E88" s="189" t="s">
        <v>82</v>
      </c>
      <c r="F88" s="189" t="s">
        <v>131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SUM(P89:P108)</f>
        <v>0</v>
      </c>
      <c r="Q88" s="183"/>
      <c r="R88" s="184">
        <f>SUM(R89:R108)</f>
        <v>2.9892030000000003</v>
      </c>
      <c r="S88" s="183"/>
      <c r="T88" s="185">
        <f>SUM(T89:T108)</f>
        <v>6256.64</v>
      </c>
      <c r="AR88" s="186" t="s">
        <v>82</v>
      </c>
      <c r="AT88" s="187" t="s">
        <v>73</v>
      </c>
      <c r="AU88" s="187" t="s">
        <v>82</v>
      </c>
      <c r="AY88" s="186" t="s">
        <v>130</v>
      </c>
      <c r="BK88" s="188">
        <f>SUM(BK89:BK108)</f>
        <v>0</v>
      </c>
    </row>
    <row r="89" spans="2:65" s="1" customFormat="1" ht="34.200000000000003" customHeight="1">
      <c r="B89" s="40"/>
      <c r="C89" s="191" t="s">
        <v>82</v>
      </c>
      <c r="D89" s="191" t="s">
        <v>132</v>
      </c>
      <c r="E89" s="192" t="s">
        <v>133</v>
      </c>
      <c r="F89" s="193" t="s">
        <v>134</v>
      </c>
      <c r="G89" s="194" t="s">
        <v>135</v>
      </c>
      <c r="H89" s="195">
        <v>12220</v>
      </c>
      <c r="I89" s="196"/>
      <c r="J89" s="197">
        <f>ROUND(I89*H89,2)</f>
        <v>0</v>
      </c>
      <c r="K89" s="193" t="s">
        <v>136</v>
      </c>
      <c r="L89" s="60"/>
      <c r="M89" s="198" t="s">
        <v>21</v>
      </c>
      <c r="N89" s="199" t="s">
        <v>45</v>
      </c>
      <c r="O89" s="41"/>
      <c r="P89" s="200">
        <f>O89*H89</f>
        <v>0</v>
      </c>
      <c r="Q89" s="200">
        <v>2.4000000000000001E-4</v>
      </c>
      <c r="R89" s="200">
        <f>Q89*H89</f>
        <v>2.9328000000000003</v>
      </c>
      <c r="S89" s="200">
        <v>0.51200000000000001</v>
      </c>
      <c r="T89" s="201">
        <f>S89*H89</f>
        <v>6256.64</v>
      </c>
      <c r="AR89" s="23" t="s">
        <v>137</v>
      </c>
      <c r="AT89" s="23" t="s">
        <v>132</v>
      </c>
      <c r="AU89" s="23" t="s">
        <v>84</v>
      </c>
      <c r="AY89" s="23" t="s">
        <v>130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82</v>
      </c>
      <c r="BK89" s="202">
        <f>ROUND(I89*H89,2)</f>
        <v>0</v>
      </c>
      <c r="BL89" s="23" t="s">
        <v>137</v>
      </c>
      <c r="BM89" s="23" t="s">
        <v>138</v>
      </c>
    </row>
    <row r="90" spans="2:65" s="11" customFormat="1" ht="12">
      <c r="B90" s="203"/>
      <c r="C90" s="204"/>
      <c r="D90" s="205" t="s">
        <v>139</v>
      </c>
      <c r="E90" s="206" t="s">
        <v>21</v>
      </c>
      <c r="F90" s="207" t="s">
        <v>140</v>
      </c>
      <c r="G90" s="204"/>
      <c r="H90" s="208">
        <v>12220</v>
      </c>
      <c r="I90" s="209"/>
      <c r="J90" s="204"/>
      <c r="K90" s="204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139</v>
      </c>
      <c r="AU90" s="214" t="s">
        <v>84</v>
      </c>
      <c r="AV90" s="11" t="s">
        <v>84</v>
      </c>
      <c r="AW90" s="11" t="s">
        <v>37</v>
      </c>
      <c r="AX90" s="11" t="s">
        <v>74</v>
      </c>
      <c r="AY90" s="214" t="s">
        <v>130</v>
      </c>
    </row>
    <row r="91" spans="2:65" s="12" customFormat="1" ht="12">
      <c r="B91" s="215"/>
      <c r="C91" s="216"/>
      <c r="D91" s="205" t="s">
        <v>139</v>
      </c>
      <c r="E91" s="217" t="s">
        <v>21</v>
      </c>
      <c r="F91" s="218" t="s">
        <v>141</v>
      </c>
      <c r="G91" s="216"/>
      <c r="H91" s="219">
        <v>12220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139</v>
      </c>
      <c r="AU91" s="225" t="s">
        <v>84</v>
      </c>
      <c r="AV91" s="12" t="s">
        <v>137</v>
      </c>
      <c r="AW91" s="12" t="s">
        <v>37</v>
      </c>
      <c r="AX91" s="12" t="s">
        <v>82</v>
      </c>
      <c r="AY91" s="225" t="s">
        <v>130</v>
      </c>
    </row>
    <row r="92" spans="2:65" s="1" customFormat="1" ht="22.8" customHeight="1">
      <c r="B92" s="40"/>
      <c r="C92" s="191" t="s">
        <v>142</v>
      </c>
      <c r="D92" s="191" t="s">
        <v>132</v>
      </c>
      <c r="E92" s="192" t="s">
        <v>143</v>
      </c>
      <c r="F92" s="193" t="s">
        <v>144</v>
      </c>
      <c r="G92" s="194" t="s">
        <v>145</v>
      </c>
      <c r="H92" s="195">
        <v>500</v>
      </c>
      <c r="I92" s="196"/>
      <c r="J92" s="197">
        <f>ROUND(I92*H92,2)</f>
        <v>0</v>
      </c>
      <c r="K92" s="193" t="s">
        <v>136</v>
      </c>
      <c r="L92" s="60"/>
      <c r="M92" s="198" t="s">
        <v>21</v>
      </c>
      <c r="N92" s="199" t="s">
        <v>45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137</v>
      </c>
      <c r="AT92" s="23" t="s">
        <v>132</v>
      </c>
      <c r="AU92" s="23" t="s">
        <v>84</v>
      </c>
      <c r="AY92" s="23" t="s">
        <v>130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82</v>
      </c>
      <c r="BK92" s="202">
        <f>ROUND(I92*H92,2)</f>
        <v>0</v>
      </c>
      <c r="BL92" s="23" t="s">
        <v>137</v>
      </c>
      <c r="BM92" s="23" t="s">
        <v>146</v>
      </c>
    </row>
    <row r="93" spans="2:65" s="1" customFormat="1" ht="22.8" customHeight="1">
      <c r="B93" s="40"/>
      <c r="C93" s="191" t="s">
        <v>147</v>
      </c>
      <c r="D93" s="191" t="s">
        <v>132</v>
      </c>
      <c r="E93" s="192" t="s">
        <v>148</v>
      </c>
      <c r="F93" s="193" t="s">
        <v>149</v>
      </c>
      <c r="G93" s="194" t="s">
        <v>150</v>
      </c>
      <c r="H93" s="195">
        <v>70</v>
      </c>
      <c r="I93" s="196"/>
      <c r="J93" s="197">
        <f>ROUND(I93*H93,2)</f>
        <v>0</v>
      </c>
      <c r="K93" s="193" t="s">
        <v>136</v>
      </c>
      <c r="L93" s="60"/>
      <c r="M93" s="198" t="s">
        <v>21</v>
      </c>
      <c r="N93" s="199" t="s">
        <v>45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137</v>
      </c>
      <c r="AT93" s="23" t="s">
        <v>132</v>
      </c>
      <c r="AU93" s="23" t="s">
        <v>84</v>
      </c>
      <c r="AY93" s="23" t="s">
        <v>130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82</v>
      </c>
      <c r="BK93" s="202">
        <f>ROUND(I93*H93,2)</f>
        <v>0</v>
      </c>
      <c r="BL93" s="23" t="s">
        <v>137</v>
      </c>
      <c r="BM93" s="23" t="s">
        <v>151</v>
      </c>
    </row>
    <row r="94" spans="2:65" s="1" customFormat="1" ht="14.4" customHeight="1">
      <c r="B94" s="40"/>
      <c r="C94" s="191" t="s">
        <v>152</v>
      </c>
      <c r="D94" s="191" t="s">
        <v>132</v>
      </c>
      <c r="E94" s="192" t="s">
        <v>153</v>
      </c>
      <c r="F94" s="193" t="s">
        <v>154</v>
      </c>
      <c r="G94" s="194" t="s">
        <v>155</v>
      </c>
      <c r="H94" s="195">
        <v>282.01400000000001</v>
      </c>
      <c r="I94" s="196"/>
      <c r="J94" s="197">
        <f>ROUND(I94*H94,2)</f>
        <v>0</v>
      </c>
      <c r="K94" s="193" t="s">
        <v>21</v>
      </c>
      <c r="L94" s="60"/>
      <c r="M94" s="198" t="s">
        <v>21</v>
      </c>
      <c r="N94" s="199" t="s">
        <v>45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137</v>
      </c>
      <c r="AT94" s="23" t="s">
        <v>132</v>
      </c>
      <c r="AU94" s="23" t="s">
        <v>84</v>
      </c>
      <c r="AY94" s="23" t="s">
        <v>130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82</v>
      </c>
      <c r="BK94" s="202">
        <f>ROUND(I94*H94,2)</f>
        <v>0</v>
      </c>
      <c r="BL94" s="23" t="s">
        <v>137</v>
      </c>
      <c r="BM94" s="23" t="s">
        <v>156</v>
      </c>
    </row>
    <row r="95" spans="2:65" s="11" customFormat="1" ht="12">
      <c r="B95" s="203"/>
      <c r="C95" s="204"/>
      <c r="D95" s="205" t="s">
        <v>139</v>
      </c>
      <c r="E95" s="206" t="s">
        <v>21</v>
      </c>
      <c r="F95" s="207" t="s">
        <v>157</v>
      </c>
      <c r="G95" s="204"/>
      <c r="H95" s="208">
        <v>282.01400000000001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139</v>
      </c>
      <c r="AU95" s="214" t="s">
        <v>84</v>
      </c>
      <c r="AV95" s="11" t="s">
        <v>84</v>
      </c>
      <c r="AW95" s="11" t="s">
        <v>37</v>
      </c>
      <c r="AX95" s="11" t="s">
        <v>74</v>
      </c>
      <c r="AY95" s="214" t="s">
        <v>130</v>
      </c>
    </row>
    <row r="96" spans="2:65" s="12" customFormat="1" ht="12">
      <c r="B96" s="215"/>
      <c r="C96" s="216"/>
      <c r="D96" s="205" t="s">
        <v>139</v>
      </c>
      <c r="E96" s="217" t="s">
        <v>21</v>
      </c>
      <c r="F96" s="218" t="s">
        <v>141</v>
      </c>
      <c r="G96" s="216"/>
      <c r="H96" s="219">
        <v>282.01400000000001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139</v>
      </c>
      <c r="AU96" s="225" t="s">
        <v>84</v>
      </c>
      <c r="AV96" s="12" t="s">
        <v>137</v>
      </c>
      <c r="AW96" s="12" t="s">
        <v>37</v>
      </c>
      <c r="AX96" s="12" t="s">
        <v>82</v>
      </c>
      <c r="AY96" s="225" t="s">
        <v>130</v>
      </c>
    </row>
    <row r="97" spans="2:65" s="1" customFormat="1" ht="34.200000000000003" customHeight="1">
      <c r="B97" s="40"/>
      <c r="C97" s="191" t="s">
        <v>158</v>
      </c>
      <c r="D97" s="191" t="s">
        <v>132</v>
      </c>
      <c r="E97" s="192" t="s">
        <v>159</v>
      </c>
      <c r="F97" s="193" t="s">
        <v>160</v>
      </c>
      <c r="G97" s="194" t="s">
        <v>135</v>
      </c>
      <c r="H97" s="195">
        <v>1880.09</v>
      </c>
      <c r="I97" s="196"/>
      <c r="J97" s="197">
        <f>ROUND(I97*H97,2)</f>
        <v>0</v>
      </c>
      <c r="K97" s="193" t="s">
        <v>136</v>
      </c>
      <c r="L97" s="60"/>
      <c r="M97" s="198" t="s">
        <v>21</v>
      </c>
      <c r="N97" s="199" t="s">
        <v>45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137</v>
      </c>
      <c r="AT97" s="23" t="s">
        <v>132</v>
      </c>
      <c r="AU97" s="23" t="s">
        <v>84</v>
      </c>
      <c r="AY97" s="23" t="s">
        <v>130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82</v>
      </c>
      <c r="BK97" s="202">
        <f>ROUND(I97*H97,2)</f>
        <v>0</v>
      </c>
      <c r="BL97" s="23" t="s">
        <v>137</v>
      </c>
      <c r="BM97" s="23" t="s">
        <v>161</v>
      </c>
    </row>
    <row r="98" spans="2:65" s="1" customFormat="1" ht="34.200000000000003" customHeight="1">
      <c r="B98" s="40"/>
      <c r="C98" s="191" t="s">
        <v>162</v>
      </c>
      <c r="D98" s="191" t="s">
        <v>132</v>
      </c>
      <c r="E98" s="192" t="s">
        <v>163</v>
      </c>
      <c r="F98" s="193" t="s">
        <v>164</v>
      </c>
      <c r="G98" s="194" t="s">
        <v>135</v>
      </c>
      <c r="H98" s="195">
        <v>1880.09</v>
      </c>
      <c r="I98" s="196"/>
      <c r="J98" s="197">
        <f>ROUND(I98*H98,2)</f>
        <v>0</v>
      </c>
      <c r="K98" s="193" t="s">
        <v>136</v>
      </c>
      <c r="L98" s="60"/>
      <c r="M98" s="198" t="s">
        <v>21</v>
      </c>
      <c r="N98" s="199" t="s">
        <v>45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137</v>
      </c>
      <c r="AT98" s="23" t="s">
        <v>132</v>
      </c>
      <c r="AU98" s="23" t="s">
        <v>84</v>
      </c>
      <c r="AY98" s="23" t="s">
        <v>130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82</v>
      </c>
      <c r="BK98" s="202">
        <f>ROUND(I98*H98,2)</f>
        <v>0</v>
      </c>
      <c r="BL98" s="23" t="s">
        <v>137</v>
      </c>
      <c r="BM98" s="23" t="s">
        <v>165</v>
      </c>
    </row>
    <row r="99" spans="2:65" s="1" customFormat="1" ht="14.4" customHeight="1">
      <c r="B99" s="40"/>
      <c r="C99" s="226" t="s">
        <v>166</v>
      </c>
      <c r="D99" s="226" t="s">
        <v>167</v>
      </c>
      <c r="E99" s="227" t="s">
        <v>168</v>
      </c>
      <c r="F99" s="228" t="s">
        <v>169</v>
      </c>
      <c r="G99" s="229" t="s">
        <v>170</v>
      </c>
      <c r="H99" s="230">
        <v>56.402999999999999</v>
      </c>
      <c r="I99" s="231"/>
      <c r="J99" s="232">
        <f>ROUND(I99*H99,2)</f>
        <v>0</v>
      </c>
      <c r="K99" s="228" t="s">
        <v>136</v>
      </c>
      <c r="L99" s="233"/>
      <c r="M99" s="234" t="s">
        <v>21</v>
      </c>
      <c r="N99" s="235" t="s">
        <v>45</v>
      </c>
      <c r="O99" s="41"/>
      <c r="P99" s="200">
        <f>O99*H99</f>
        <v>0</v>
      </c>
      <c r="Q99" s="200">
        <v>1E-3</v>
      </c>
      <c r="R99" s="200">
        <f>Q99*H99</f>
        <v>5.6403000000000002E-2</v>
      </c>
      <c r="S99" s="200">
        <v>0</v>
      </c>
      <c r="T99" s="201">
        <f>S99*H99</f>
        <v>0</v>
      </c>
      <c r="AR99" s="23" t="s">
        <v>171</v>
      </c>
      <c r="AT99" s="23" t="s">
        <v>167</v>
      </c>
      <c r="AU99" s="23" t="s">
        <v>84</v>
      </c>
      <c r="AY99" s="23" t="s">
        <v>130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82</v>
      </c>
      <c r="BK99" s="202">
        <f>ROUND(I99*H99,2)</f>
        <v>0</v>
      </c>
      <c r="BL99" s="23" t="s">
        <v>137</v>
      </c>
      <c r="BM99" s="23" t="s">
        <v>172</v>
      </c>
    </row>
    <row r="100" spans="2:65" s="11" customFormat="1" ht="12">
      <c r="B100" s="203"/>
      <c r="C100" s="204"/>
      <c r="D100" s="205" t="s">
        <v>139</v>
      </c>
      <c r="E100" s="204"/>
      <c r="F100" s="207" t="s">
        <v>173</v>
      </c>
      <c r="G100" s="204"/>
      <c r="H100" s="208">
        <v>56.402999999999999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139</v>
      </c>
      <c r="AU100" s="214" t="s">
        <v>84</v>
      </c>
      <c r="AV100" s="11" t="s">
        <v>84</v>
      </c>
      <c r="AW100" s="11" t="s">
        <v>6</v>
      </c>
      <c r="AX100" s="11" t="s">
        <v>82</v>
      </c>
      <c r="AY100" s="214" t="s">
        <v>130</v>
      </c>
    </row>
    <row r="101" spans="2:65" s="1" customFormat="1" ht="22.8" customHeight="1">
      <c r="B101" s="40"/>
      <c r="C101" s="191" t="s">
        <v>174</v>
      </c>
      <c r="D101" s="191" t="s">
        <v>132</v>
      </c>
      <c r="E101" s="192" t="s">
        <v>175</v>
      </c>
      <c r="F101" s="193" t="s">
        <v>176</v>
      </c>
      <c r="G101" s="194" t="s">
        <v>135</v>
      </c>
      <c r="H101" s="195">
        <v>15040</v>
      </c>
      <c r="I101" s="196"/>
      <c r="J101" s="197">
        <f>ROUND(I101*H101,2)</f>
        <v>0</v>
      </c>
      <c r="K101" s="193" t="s">
        <v>136</v>
      </c>
      <c r="L101" s="60"/>
      <c r="M101" s="198" t="s">
        <v>21</v>
      </c>
      <c r="N101" s="199" t="s">
        <v>45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137</v>
      </c>
      <c r="AT101" s="23" t="s">
        <v>132</v>
      </c>
      <c r="AU101" s="23" t="s">
        <v>84</v>
      </c>
      <c r="AY101" s="23" t="s">
        <v>130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82</v>
      </c>
      <c r="BK101" s="202">
        <f>ROUND(I101*H101,2)</f>
        <v>0</v>
      </c>
      <c r="BL101" s="23" t="s">
        <v>137</v>
      </c>
      <c r="BM101" s="23" t="s">
        <v>177</v>
      </c>
    </row>
    <row r="102" spans="2:65" s="13" customFormat="1" ht="12">
      <c r="B102" s="236"/>
      <c r="C102" s="237"/>
      <c r="D102" s="205" t="s">
        <v>139</v>
      </c>
      <c r="E102" s="238" t="s">
        <v>21</v>
      </c>
      <c r="F102" s="239" t="s">
        <v>178</v>
      </c>
      <c r="G102" s="237"/>
      <c r="H102" s="238" t="s">
        <v>21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139</v>
      </c>
      <c r="AU102" s="245" t="s">
        <v>84</v>
      </c>
      <c r="AV102" s="13" t="s">
        <v>82</v>
      </c>
      <c r="AW102" s="13" t="s">
        <v>37</v>
      </c>
      <c r="AX102" s="13" t="s">
        <v>74</v>
      </c>
      <c r="AY102" s="245" t="s">
        <v>130</v>
      </c>
    </row>
    <row r="103" spans="2:65" s="11" customFormat="1" ht="12">
      <c r="B103" s="203"/>
      <c r="C103" s="204"/>
      <c r="D103" s="205" t="s">
        <v>139</v>
      </c>
      <c r="E103" s="206" t="s">
        <v>21</v>
      </c>
      <c r="F103" s="207" t="s">
        <v>179</v>
      </c>
      <c r="G103" s="204"/>
      <c r="H103" s="208">
        <v>15040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139</v>
      </c>
      <c r="AU103" s="214" t="s">
        <v>84</v>
      </c>
      <c r="AV103" s="11" t="s">
        <v>84</v>
      </c>
      <c r="AW103" s="11" t="s">
        <v>37</v>
      </c>
      <c r="AX103" s="11" t="s">
        <v>74</v>
      </c>
      <c r="AY103" s="214" t="s">
        <v>130</v>
      </c>
    </row>
    <row r="104" spans="2:65" s="12" customFormat="1" ht="12">
      <c r="B104" s="215"/>
      <c r="C104" s="216"/>
      <c r="D104" s="205" t="s">
        <v>139</v>
      </c>
      <c r="E104" s="217" t="s">
        <v>21</v>
      </c>
      <c r="F104" s="218" t="s">
        <v>141</v>
      </c>
      <c r="G104" s="216"/>
      <c r="H104" s="219">
        <v>15040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139</v>
      </c>
      <c r="AU104" s="225" t="s">
        <v>84</v>
      </c>
      <c r="AV104" s="12" t="s">
        <v>137</v>
      </c>
      <c r="AW104" s="12" t="s">
        <v>37</v>
      </c>
      <c r="AX104" s="12" t="s">
        <v>82</v>
      </c>
      <c r="AY104" s="225" t="s">
        <v>130</v>
      </c>
    </row>
    <row r="105" spans="2:65" s="1" customFormat="1" ht="22.8" customHeight="1">
      <c r="B105" s="40"/>
      <c r="C105" s="191" t="s">
        <v>180</v>
      </c>
      <c r="D105" s="191" t="s">
        <v>132</v>
      </c>
      <c r="E105" s="192" t="s">
        <v>181</v>
      </c>
      <c r="F105" s="193" t="s">
        <v>182</v>
      </c>
      <c r="G105" s="194" t="s">
        <v>135</v>
      </c>
      <c r="H105" s="195">
        <v>613.45000000000005</v>
      </c>
      <c r="I105" s="196"/>
      <c r="J105" s="197">
        <f>ROUND(I105*H105,2)</f>
        <v>0</v>
      </c>
      <c r="K105" s="193" t="s">
        <v>136</v>
      </c>
      <c r="L105" s="60"/>
      <c r="M105" s="198" t="s">
        <v>21</v>
      </c>
      <c r="N105" s="199" t="s">
        <v>45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137</v>
      </c>
      <c r="AT105" s="23" t="s">
        <v>132</v>
      </c>
      <c r="AU105" s="23" t="s">
        <v>84</v>
      </c>
      <c r="AY105" s="23" t="s">
        <v>130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82</v>
      </c>
      <c r="BK105" s="202">
        <f>ROUND(I105*H105,2)</f>
        <v>0</v>
      </c>
      <c r="BL105" s="23" t="s">
        <v>137</v>
      </c>
      <c r="BM105" s="23" t="s">
        <v>183</v>
      </c>
    </row>
    <row r="106" spans="2:65" s="13" customFormat="1" ht="12">
      <c r="B106" s="236"/>
      <c r="C106" s="237"/>
      <c r="D106" s="205" t="s">
        <v>139</v>
      </c>
      <c r="E106" s="238" t="s">
        <v>21</v>
      </c>
      <c r="F106" s="239" t="s">
        <v>178</v>
      </c>
      <c r="G106" s="237"/>
      <c r="H106" s="238" t="s">
        <v>21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139</v>
      </c>
      <c r="AU106" s="245" t="s">
        <v>84</v>
      </c>
      <c r="AV106" s="13" t="s">
        <v>82</v>
      </c>
      <c r="AW106" s="13" t="s">
        <v>37</v>
      </c>
      <c r="AX106" s="13" t="s">
        <v>74</v>
      </c>
      <c r="AY106" s="245" t="s">
        <v>130</v>
      </c>
    </row>
    <row r="107" spans="2:65" s="11" customFormat="1" ht="12">
      <c r="B107" s="203"/>
      <c r="C107" s="204"/>
      <c r="D107" s="205" t="s">
        <v>139</v>
      </c>
      <c r="E107" s="206" t="s">
        <v>21</v>
      </c>
      <c r="F107" s="207" t="s">
        <v>184</v>
      </c>
      <c r="G107" s="204"/>
      <c r="H107" s="208">
        <v>613.45000000000005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139</v>
      </c>
      <c r="AU107" s="214" t="s">
        <v>84</v>
      </c>
      <c r="AV107" s="11" t="s">
        <v>84</v>
      </c>
      <c r="AW107" s="11" t="s">
        <v>37</v>
      </c>
      <c r="AX107" s="11" t="s">
        <v>74</v>
      </c>
      <c r="AY107" s="214" t="s">
        <v>130</v>
      </c>
    </row>
    <row r="108" spans="2:65" s="12" customFormat="1" ht="12">
      <c r="B108" s="215"/>
      <c r="C108" s="216"/>
      <c r="D108" s="205" t="s">
        <v>139</v>
      </c>
      <c r="E108" s="217" t="s">
        <v>21</v>
      </c>
      <c r="F108" s="218" t="s">
        <v>141</v>
      </c>
      <c r="G108" s="216"/>
      <c r="H108" s="219">
        <v>613.45000000000005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139</v>
      </c>
      <c r="AU108" s="225" t="s">
        <v>84</v>
      </c>
      <c r="AV108" s="12" t="s">
        <v>137</v>
      </c>
      <c r="AW108" s="12" t="s">
        <v>37</v>
      </c>
      <c r="AX108" s="12" t="s">
        <v>82</v>
      </c>
      <c r="AY108" s="225" t="s">
        <v>130</v>
      </c>
    </row>
    <row r="109" spans="2:65" s="10" customFormat="1" ht="29.85" customHeight="1">
      <c r="B109" s="175"/>
      <c r="C109" s="176"/>
      <c r="D109" s="177" t="s">
        <v>73</v>
      </c>
      <c r="E109" s="189" t="s">
        <v>84</v>
      </c>
      <c r="F109" s="189" t="s">
        <v>185</v>
      </c>
      <c r="G109" s="176"/>
      <c r="H109" s="176"/>
      <c r="I109" s="179"/>
      <c r="J109" s="190">
        <f>BK109</f>
        <v>0</v>
      </c>
      <c r="K109" s="176"/>
      <c r="L109" s="181"/>
      <c r="M109" s="182"/>
      <c r="N109" s="183"/>
      <c r="O109" s="183"/>
      <c r="P109" s="184">
        <v>0</v>
      </c>
      <c r="Q109" s="183"/>
      <c r="R109" s="184">
        <v>0</v>
      </c>
      <c r="S109" s="183"/>
      <c r="T109" s="185">
        <v>0</v>
      </c>
      <c r="AR109" s="186" t="s">
        <v>82</v>
      </c>
      <c r="AT109" s="187" t="s">
        <v>73</v>
      </c>
      <c r="AU109" s="187" t="s">
        <v>82</v>
      </c>
      <c r="AY109" s="186" t="s">
        <v>130</v>
      </c>
      <c r="BK109" s="188">
        <v>0</v>
      </c>
    </row>
    <row r="110" spans="2:65" s="10" customFormat="1" ht="19.95" customHeight="1">
      <c r="B110" s="175"/>
      <c r="C110" s="176"/>
      <c r="D110" s="177" t="s">
        <v>73</v>
      </c>
      <c r="E110" s="189" t="s">
        <v>186</v>
      </c>
      <c r="F110" s="189" t="s">
        <v>187</v>
      </c>
      <c r="G110" s="176"/>
      <c r="H110" s="176"/>
      <c r="I110" s="179"/>
      <c r="J110" s="190">
        <f>BK110</f>
        <v>0</v>
      </c>
      <c r="K110" s="176"/>
      <c r="L110" s="181"/>
      <c r="M110" s="182"/>
      <c r="N110" s="183"/>
      <c r="O110" s="183"/>
      <c r="P110" s="184">
        <f>SUM(P111:P119)</f>
        <v>0</v>
      </c>
      <c r="Q110" s="183"/>
      <c r="R110" s="184">
        <f>SUM(R111:R119)</f>
        <v>6.0984319999999999</v>
      </c>
      <c r="S110" s="183"/>
      <c r="T110" s="185">
        <f>SUM(T111:T119)</f>
        <v>0</v>
      </c>
      <c r="AR110" s="186" t="s">
        <v>82</v>
      </c>
      <c r="AT110" s="187" t="s">
        <v>73</v>
      </c>
      <c r="AU110" s="187" t="s">
        <v>82</v>
      </c>
      <c r="AY110" s="186" t="s">
        <v>130</v>
      </c>
      <c r="BK110" s="188">
        <f>SUM(BK111:BK119)</f>
        <v>0</v>
      </c>
    </row>
    <row r="111" spans="2:65" s="1" customFormat="1" ht="22.8" customHeight="1">
      <c r="B111" s="40"/>
      <c r="C111" s="191" t="s">
        <v>188</v>
      </c>
      <c r="D111" s="191" t="s">
        <v>132</v>
      </c>
      <c r="E111" s="192" t="s">
        <v>189</v>
      </c>
      <c r="F111" s="193" t="s">
        <v>190</v>
      </c>
      <c r="G111" s="194" t="s">
        <v>191</v>
      </c>
      <c r="H111" s="195">
        <v>96</v>
      </c>
      <c r="I111" s="196"/>
      <c r="J111" s="197">
        <f>ROUND(I111*H111,2)</f>
        <v>0</v>
      </c>
      <c r="K111" s="193" t="s">
        <v>21</v>
      </c>
      <c r="L111" s="60"/>
      <c r="M111" s="198" t="s">
        <v>21</v>
      </c>
      <c r="N111" s="199" t="s">
        <v>45</v>
      </c>
      <c r="O111" s="41"/>
      <c r="P111" s="200">
        <f>O111*H111</f>
        <v>0</v>
      </c>
      <c r="Q111" s="200">
        <v>6.9999999999999999E-4</v>
      </c>
      <c r="R111" s="200">
        <f>Q111*H111</f>
        <v>6.7199999999999996E-2</v>
      </c>
      <c r="S111" s="200">
        <v>0</v>
      </c>
      <c r="T111" s="201">
        <f>S111*H111</f>
        <v>0</v>
      </c>
      <c r="AR111" s="23" t="s">
        <v>137</v>
      </c>
      <c r="AT111" s="23" t="s">
        <v>132</v>
      </c>
      <c r="AU111" s="23" t="s">
        <v>84</v>
      </c>
      <c r="AY111" s="23" t="s">
        <v>130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82</v>
      </c>
      <c r="BK111" s="202">
        <f>ROUND(I111*H111,2)</f>
        <v>0</v>
      </c>
      <c r="BL111" s="23" t="s">
        <v>137</v>
      </c>
      <c r="BM111" s="23" t="s">
        <v>192</v>
      </c>
    </row>
    <row r="112" spans="2:65" s="1" customFormat="1" ht="14.4" customHeight="1">
      <c r="B112" s="40"/>
      <c r="C112" s="191" t="s">
        <v>193</v>
      </c>
      <c r="D112" s="191" t="s">
        <v>132</v>
      </c>
      <c r="E112" s="192" t="s">
        <v>194</v>
      </c>
      <c r="F112" s="193" t="s">
        <v>195</v>
      </c>
      <c r="G112" s="194" t="s">
        <v>155</v>
      </c>
      <c r="H112" s="195">
        <v>0.5</v>
      </c>
      <c r="I112" s="196"/>
      <c r="J112" s="197">
        <f>ROUND(I112*H112,2)</f>
        <v>0</v>
      </c>
      <c r="K112" s="193" t="s">
        <v>136</v>
      </c>
      <c r="L112" s="60"/>
      <c r="M112" s="198" t="s">
        <v>21</v>
      </c>
      <c r="N112" s="199" t="s">
        <v>45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137</v>
      </c>
      <c r="AT112" s="23" t="s">
        <v>132</v>
      </c>
      <c r="AU112" s="23" t="s">
        <v>84</v>
      </c>
      <c r="AY112" s="23" t="s">
        <v>130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82</v>
      </c>
      <c r="BK112" s="202">
        <f>ROUND(I112*H112,2)</f>
        <v>0</v>
      </c>
      <c r="BL112" s="23" t="s">
        <v>137</v>
      </c>
      <c r="BM112" s="23" t="s">
        <v>196</v>
      </c>
    </row>
    <row r="113" spans="2:65" s="1" customFormat="1" ht="14.4" customHeight="1">
      <c r="B113" s="40"/>
      <c r="C113" s="191" t="s">
        <v>197</v>
      </c>
      <c r="D113" s="191" t="s">
        <v>132</v>
      </c>
      <c r="E113" s="192" t="s">
        <v>198</v>
      </c>
      <c r="F113" s="193" t="s">
        <v>199</v>
      </c>
      <c r="G113" s="194" t="s">
        <v>135</v>
      </c>
      <c r="H113" s="195">
        <v>2.2000000000000002</v>
      </c>
      <c r="I113" s="196"/>
      <c r="J113" s="197">
        <f>ROUND(I113*H113,2)</f>
        <v>0</v>
      </c>
      <c r="K113" s="193" t="s">
        <v>136</v>
      </c>
      <c r="L113" s="60"/>
      <c r="M113" s="198" t="s">
        <v>21</v>
      </c>
      <c r="N113" s="199" t="s">
        <v>45</v>
      </c>
      <c r="O113" s="41"/>
      <c r="P113" s="200">
        <f>O113*H113</f>
        <v>0</v>
      </c>
      <c r="Q113" s="200">
        <v>4.1739999999999999E-2</v>
      </c>
      <c r="R113" s="200">
        <f>Q113*H113</f>
        <v>9.1828000000000007E-2</v>
      </c>
      <c r="S113" s="200">
        <v>0</v>
      </c>
      <c r="T113" s="201">
        <f>S113*H113</f>
        <v>0</v>
      </c>
      <c r="AR113" s="23" t="s">
        <v>137</v>
      </c>
      <c r="AT113" s="23" t="s">
        <v>132</v>
      </c>
      <c r="AU113" s="23" t="s">
        <v>84</v>
      </c>
      <c r="AY113" s="23" t="s">
        <v>130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82</v>
      </c>
      <c r="BK113" s="202">
        <f>ROUND(I113*H113,2)</f>
        <v>0</v>
      </c>
      <c r="BL113" s="23" t="s">
        <v>137</v>
      </c>
      <c r="BM113" s="23" t="s">
        <v>200</v>
      </c>
    </row>
    <row r="114" spans="2:65" s="11" customFormat="1" ht="12">
      <c r="B114" s="203"/>
      <c r="C114" s="204"/>
      <c r="D114" s="205" t="s">
        <v>139</v>
      </c>
      <c r="E114" s="206" t="s">
        <v>21</v>
      </c>
      <c r="F114" s="207" t="s">
        <v>201</v>
      </c>
      <c r="G114" s="204"/>
      <c r="H114" s="208">
        <v>2.2000000000000002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139</v>
      </c>
      <c r="AU114" s="214" t="s">
        <v>84</v>
      </c>
      <c r="AV114" s="11" t="s">
        <v>84</v>
      </c>
      <c r="AW114" s="11" t="s">
        <v>37</v>
      </c>
      <c r="AX114" s="11" t="s">
        <v>74</v>
      </c>
      <c r="AY114" s="214" t="s">
        <v>130</v>
      </c>
    </row>
    <row r="115" spans="2:65" s="12" customFormat="1" ht="12">
      <c r="B115" s="215"/>
      <c r="C115" s="216"/>
      <c r="D115" s="205" t="s">
        <v>139</v>
      </c>
      <c r="E115" s="217" t="s">
        <v>21</v>
      </c>
      <c r="F115" s="218" t="s">
        <v>141</v>
      </c>
      <c r="G115" s="216"/>
      <c r="H115" s="219">
        <v>2.2000000000000002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139</v>
      </c>
      <c r="AU115" s="225" t="s">
        <v>84</v>
      </c>
      <c r="AV115" s="12" t="s">
        <v>137</v>
      </c>
      <c r="AW115" s="12" t="s">
        <v>37</v>
      </c>
      <c r="AX115" s="12" t="s">
        <v>82</v>
      </c>
      <c r="AY115" s="225" t="s">
        <v>130</v>
      </c>
    </row>
    <row r="116" spans="2:65" s="1" customFormat="1" ht="14.4" customHeight="1">
      <c r="B116" s="40"/>
      <c r="C116" s="191" t="s">
        <v>202</v>
      </c>
      <c r="D116" s="191" t="s">
        <v>132</v>
      </c>
      <c r="E116" s="192" t="s">
        <v>203</v>
      </c>
      <c r="F116" s="193" t="s">
        <v>204</v>
      </c>
      <c r="G116" s="194" t="s">
        <v>135</v>
      </c>
      <c r="H116" s="195">
        <v>2.2000000000000002</v>
      </c>
      <c r="I116" s="196"/>
      <c r="J116" s="197">
        <f>ROUND(I116*H116,2)</f>
        <v>0</v>
      </c>
      <c r="K116" s="193" t="s">
        <v>136</v>
      </c>
      <c r="L116" s="60"/>
      <c r="M116" s="198" t="s">
        <v>21</v>
      </c>
      <c r="N116" s="199" t="s">
        <v>45</v>
      </c>
      <c r="O116" s="41"/>
      <c r="P116" s="200">
        <f>O116*H116</f>
        <v>0</v>
      </c>
      <c r="Q116" s="200">
        <v>2.0000000000000002E-5</v>
      </c>
      <c r="R116" s="200">
        <f>Q116*H116</f>
        <v>4.4000000000000006E-5</v>
      </c>
      <c r="S116" s="200">
        <v>0</v>
      </c>
      <c r="T116" s="201">
        <f>S116*H116</f>
        <v>0</v>
      </c>
      <c r="AR116" s="23" t="s">
        <v>137</v>
      </c>
      <c r="AT116" s="23" t="s">
        <v>132</v>
      </c>
      <c r="AU116" s="23" t="s">
        <v>84</v>
      </c>
      <c r="AY116" s="23" t="s">
        <v>130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82</v>
      </c>
      <c r="BK116" s="202">
        <f>ROUND(I116*H116,2)</f>
        <v>0</v>
      </c>
      <c r="BL116" s="23" t="s">
        <v>137</v>
      </c>
      <c r="BM116" s="23" t="s">
        <v>205</v>
      </c>
    </row>
    <row r="117" spans="2:65" s="1" customFormat="1" ht="22.8" customHeight="1">
      <c r="B117" s="40"/>
      <c r="C117" s="191" t="s">
        <v>206</v>
      </c>
      <c r="D117" s="191" t="s">
        <v>132</v>
      </c>
      <c r="E117" s="192" t="s">
        <v>207</v>
      </c>
      <c r="F117" s="193" t="s">
        <v>208</v>
      </c>
      <c r="G117" s="194" t="s">
        <v>155</v>
      </c>
      <c r="H117" s="195">
        <v>2</v>
      </c>
      <c r="I117" s="196"/>
      <c r="J117" s="197">
        <f>ROUND(I117*H117,2)</f>
        <v>0</v>
      </c>
      <c r="K117" s="193" t="s">
        <v>21</v>
      </c>
      <c r="L117" s="60"/>
      <c r="M117" s="198" t="s">
        <v>21</v>
      </c>
      <c r="N117" s="199" t="s">
        <v>45</v>
      </c>
      <c r="O117" s="41"/>
      <c r="P117" s="200">
        <f>O117*H117</f>
        <v>0</v>
      </c>
      <c r="Q117" s="200">
        <v>2.6843599999999999</v>
      </c>
      <c r="R117" s="200">
        <f>Q117*H117</f>
        <v>5.3687199999999997</v>
      </c>
      <c r="S117" s="200">
        <v>0</v>
      </c>
      <c r="T117" s="201">
        <f>S117*H117</f>
        <v>0</v>
      </c>
      <c r="AR117" s="23" t="s">
        <v>137</v>
      </c>
      <c r="AT117" s="23" t="s">
        <v>132</v>
      </c>
      <c r="AU117" s="23" t="s">
        <v>84</v>
      </c>
      <c r="AY117" s="23" t="s">
        <v>130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82</v>
      </c>
      <c r="BK117" s="202">
        <f>ROUND(I117*H117,2)</f>
        <v>0</v>
      </c>
      <c r="BL117" s="23" t="s">
        <v>137</v>
      </c>
      <c r="BM117" s="23" t="s">
        <v>209</v>
      </c>
    </row>
    <row r="118" spans="2:65" s="1" customFormat="1" ht="14.4" customHeight="1">
      <c r="B118" s="40"/>
      <c r="C118" s="191" t="s">
        <v>210</v>
      </c>
      <c r="D118" s="191" t="s">
        <v>132</v>
      </c>
      <c r="E118" s="192" t="s">
        <v>211</v>
      </c>
      <c r="F118" s="193" t="s">
        <v>212</v>
      </c>
      <c r="G118" s="194" t="s">
        <v>213</v>
      </c>
      <c r="H118" s="195">
        <v>8</v>
      </c>
      <c r="I118" s="196"/>
      <c r="J118" s="197">
        <f>ROUND(I118*H118,2)</f>
        <v>0</v>
      </c>
      <c r="K118" s="193" t="s">
        <v>136</v>
      </c>
      <c r="L118" s="60"/>
      <c r="M118" s="198" t="s">
        <v>21</v>
      </c>
      <c r="N118" s="199" t="s">
        <v>45</v>
      </c>
      <c r="O118" s="41"/>
      <c r="P118" s="200">
        <f>O118*H118</f>
        <v>0</v>
      </c>
      <c r="Q118" s="200">
        <v>3.3E-4</v>
      </c>
      <c r="R118" s="200">
        <f>Q118*H118</f>
        <v>2.64E-3</v>
      </c>
      <c r="S118" s="200">
        <v>0</v>
      </c>
      <c r="T118" s="201">
        <f>S118*H118</f>
        <v>0</v>
      </c>
      <c r="AR118" s="23" t="s">
        <v>137</v>
      </c>
      <c r="AT118" s="23" t="s">
        <v>132</v>
      </c>
      <c r="AU118" s="23" t="s">
        <v>84</v>
      </c>
      <c r="AY118" s="23" t="s">
        <v>130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82</v>
      </c>
      <c r="BK118" s="202">
        <f>ROUND(I118*H118,2)</f>
        <v>0</v>
      </c>
      <c r="BL118" s="23" t="s">
        <v>137</v>
      </c>
      <c r="BM118" s="23" t="s">
        <v>214</v>
      </c>
    </row>
    <row r="119" spans="2:65" s="1" customFormat="1" ht="22.8" customHeight="1">
      <c r="B119" s="40"/>
      <c r="C119" s="226" t="s">
        <v>215</v>
      </c>
      <c r="D119" s="226" t="s">
        <v>167</v>
      </c>
      <c r="E119" s="227" t="s">
        <v>216</v>
      </c>
      <c r="F119" s="228" t="s">
        <v>217</v>
      </c>
      <c r="G119" s="229" t="s">
        <v>213</v>
      </c>
      <c r="H119" s="230">
        <v>8</v>
      </c>
      <c r="I119" s="231"/>
      <c r="J119" s="232">
        <f>ROUND(I119*H119,2)</f>
        <v>0</v>
      </c>
      <c r="K119" s="228" t="s">
        <v>136</v>
      </c>
      <c r="L119" s="233"/>
      <c r="M119" s="234" t="s">
        <v>21</v>
      </c>
      <c r="N119" s="235" t="s">
        <v>45</v>
      </c>
      <c r="O119" s="41"/>
      <c r="P119" s="200">
        <f>O119*H119</f>
        <v>0</v>
      </c>
      <c r="Q119" s="200">
        <v>7.0999999999999994E-2</v>
      </c>
      <c r="R119" s="200">
        <f>Q119*H119</f>
        <v>0.56799999999999995</v>
      </c>
      <c r="S119" s="200">
        <v>0</v>
      </c>
      <c r="T119" s="201">
        <f>S119*H119</f>
        <v>0</v>
      </c>
      <c r="AR119" s="23" t="s">
        <v>171</v>
      </c>
      <c r="AT119" s="23" t="s">
        <v>167</v>
      </c>
      <c r="AU119" s="23" t="s">
        <v>84</v>
      </c>
      <c r="AY119" s="23" t="s">
        <v>130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82</v>
      </c>
      <c r="BK119" s="202">
        <f>ROUND(I119*H119,2)</f>
        <v>0</v>
      </c>
      <c r="BL119" s="23" t="s">
        <v>137</v>
      </c>
      <c r="BM119" s="23" t="s">
        <v>218</v>
      </c>
    </row>
    <row r="120" spans="2:65" s="10" customFormat="1" ht="29.85" customHeight="1">
      <c r="B120" s="175"/>
      <c r="C120" s="176"/>
      <c r="D120" s="177" t="s">
        <v>73</v>
      </c>
      <c r="E120" s="189" t="s">
        <v>219</v>
      </c>
      <c r="F120" s="189" t="s">
        <v>220</v>
      </c>
      <c r="G120" s="176"/>
      <c r="H120" s="176"/>
      <c r="I120" s="179"/>
      <c r="J120" s="190">
        <f>BK120</f>
        <v>0</v>
      </c>
      <c r="K120" s="176"/>
      <c r="L120" s="181"/>
      <c r="M120" s="182"/>
      <c r="N120" s="183"/>
      <c r="O120" s="183"/>
      <c r="P120" s="184">
        <f>SUM(P121:P147)</f>
        <v>0</v>
      </c>
      <c r="Q120" s="183"/>
      <c r="R120" s="184">
        <f>SUM(R121:R147)</f>
        <v>846</v>
      </c>
      <c r="S120" s="183"/>
      <c r="T120" s="185">
        <f>SUM(T121:T147)</f>
        <v>0</v>
      </c>
      <c r="AR120" s="186" t="s">
        <v>82</v>
      </c>
      <c r="AT120" s="187" t="s">
        <v>73</v>
      </c>
      <c r="AU120" s="187" t="s">
        <v>82</v>
      </c>
      <c r="AY120" s="186" t="s">
        <v>130</v>
      </c>
      <c r="BK120" s="188">
        <f>SUM(BK121:BK147)</f>
        <v>0</v>
      </c>
    </row>
    <row r="121" spans="2:65" s="1" customFormat="1" ht="22.8" customHeight="1">
      <c r="B121" s="40"/>
      <c r="C121" s="191" t="s">
        <v>221</v>
      </c>
      <c r="D121" s="191" t="s">
        <v>132</v>
      </c>
      <c r="E121" s="192" t="s">
        <v>222</v>
      </c>
      <c r="F121" s="193" t="s">
        <v>223</v>
      </c>
      <c r="G121" s="194" t="s">
        <v>135</v>
      </c>
      <c r="H121" s="195">
        <v>2820</v>
      </c>
      <c r="I121" s="196"/>
      <c r="J121" s="197">
        <f>ROUND(I121*H121,2)</f>
        <v>0</v>
      </c>
      <c r="K121" s="193" t="s">
        <v>21</v>
      </c>
      <c r="L121" s="60"/>
      <c r="M121" s="198" t="s">
        <v>21</v>
      </c>
      <c r="N121" s="199" t="s">
        <v>45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3" t="s">
        <v>137</v>
      </c>
      <c r="AT121" s="23" t="s">
        <v>132</v>
      </c>
      <c r="AU121" s="23" t="s">
        <v>84</v>
      </c>
      <c r="AY121" s="23" t="s">
        <v>130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82</v>
      </c>
      <c r="BK121" s="202">
        <f>ROUND(I121*H121,2)</f>
        <v>0</v>
      </c>
      <c r="BL121" s="23" t="s">
        <v>137</v>
      </c>
      <c r="BM121" s="23" t="s">
        <v>224</v>
      </c>
    </row>
    <row r="122" spans="2:65" s="13" customFormat="1" ht="12">
      <c r="B122" s="236"/>
      <c r="C122" s="237"/>
      <c r="D122" s="205" t="s">
        <v>139</v>
      </c>
      <c r="E122" s="238" t="s">
        <v>21</v>
      </c>
      <c r="F122" s="239" t="s">
        <v>225</v>
      </c>
      <c r="G122" s="237"/>
      <c r="H122" s="238" t="s">
        <v>21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139</v>
      </c>
      <c r="AU122" s="245" t="s">
        <v>84</v>
      </c>
      <c r="AV122" s="13" t="s">
        <v>82</v>
      </c>
      <c r="AW122" s="13" t="s">
        <v>37</v>
      </c>
      <c r="AX122" s="13" t="s">
        <v>74</v>
      </c>
      <c r="AY122" s="245" t="s">
        <v>130</v>
      </c>
    </row>
    <row r="123" spans="2:65" s="13" customFormat="1" ht="12">
      <c r="B123" s="236"/>
      <c r="C123" s="237"/>
      <c r="D123" s="205" t="s">
        <v>139</v>
      </c>
      <c r="E123" s="238" t="s">
        <v>21</v>
      </c>
      <c r="F123" s="239" t="s">
        <v>226</v>
      </c>
      <c r="G123" s="237"/>
      <c r="H123" s="238" t="s">
        <v>21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139</v>
      </c>
      <c r="AU123" s="245" t="s">
        <v>84</v>
      </c>
      <c r="AV123" s="13" t="s">
        <v>82</v>
      </c>
      <c r="AW123" s="13" t="s">
        <v>37</v>
      </c>
      <c r="AX123" s="13" t="s">
        <v>74</v>
      </c>
      <c r="AY123" s="245" t="s">
        <v>130</v>
      </c>
    </row>
    <row r="124" spans="2:65" s="11" customFormat="1" ht="12">
      <c r="B124" s="203"/>
      <c r="C124" s="204"/>
      <c r="D124" s="205" t="s">
        <v>139</v>
      </c>
      <c r="E124" s="206" t="s">
        <v>21</v>
      </c>
      <c r="F124" s="207" t="s">
        <v>227</v>
      </c>
      <c r="G124" s="204"/>
      <c r="H124" s="208">
        <v>2820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139</v>
      </c>
      <c r="AU124" s="214" t="s">
        <v>84</v>
      </c>
      <c r="AV124" s="11" t="s">
        <v>84</v>
      </c>
      <c r="AW124" s="11" t="s">
        <v>37</v>
      </c>
      <c r="AX124" s="11" t="s">
        <v>74</v>
      </c>
      <c r="AY124" s="214" t="s">
        <v>130</v>
      </c>
    </row>
    <row r="125" spans="2:65" s="12" customFormat="1" ht="12">
      <c r="B125" s="215"/>
      <c r="C125" s="216"/>
      <c r="D125" s="205" t="s">
        <v>139</v>
      </c>
      <c r="E125" s="217" t="s">
        <v>21</v>
      </c>
      <c r="F125" s="218" t="s">
        <v>141</v>
      </c>
      <c r="G125" s="216"/>
      <c r="H125" s="219">
        <v>2820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139</v>
      </c>
      <c r="AU125" s="225" t="s">
        <v>84</v>
      </c>
      <c r="AV125" s="12" t="s">
        <v>137</v>
      </c>
      <c r="AW125" s="12" t="s">
        <v>37</v>
      </c>
      <c r="AX125" s="12" t="s">
        <v>82</v>
      </c>
      <c r="AY125" s="225" t="s">
        <v>130</v>
      </c>
    </row>
    <row r="126" spans="2:65" s="1" customFormat="1" ht="34.200000000000003" customHeight="1">
      <c r="B126" s="40"/>
      <c r="C126" s="191" t="s">
        <v>228</v>
      </c>
      <c r="D126" s="191" t="s">
        <v>132</v>
      </c>
      <c r="E126" s="192" t="s">
        <v>229</v>
      </c>
      <c r="F126" s="193" t="s">
        <v>230</v>
      </c>
      <c r="G126" s="194" t="s">
        <v>135</v>
      </c>
      <c r="H126" s="195">
        <v>13630</v>
      </c>
      <c r="I126" s="196"/>
      <c r="J126" s="197">
        <f>ROUND(I126*H126,2)</f>
        <v>0</v>
      </c>
      <c r="K126" s="193" t="s">
        <v>136</v>
      </c>
      <c r="L126" s="60"/>
      <c r="M126" s="198" t="s">
        <v>21</v>
      </c>
      <c r="N126" s="199" t="s">
        <v>45</v>
      </c>
      <c r="O126" s="4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3" t="s">
        <v>137</v>
      </c>
      <c r="AT126" s="23" t="s">
        <v>132</v>
      </c>
      <c r="AU126" s="23" t="s">
        <v>84</v>
      </c>
      <c r="AY126" s="23" t="s">
        <v>130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3" t="s">
        <v>82</v>
      </c>
      <c r="BK126" s="202">
        <f>ROUND(I126*H126,2)</f>
        <v>0</v>
      </c>
      <c r="BL126" s="23" t="s">
        <v>137</v>
      </c>
      <c r="BM126" s="23" t="s">
        <v>231</v>
      </c>
    </row>
    <row r="127" spans="2:65" s="11" customFormat="1" ht="12">
      <c r="B127" s="203"/>
      <c r="C127" s="204"/>
      <c r="D127" s="205" t="s">
        <v>139</v>
      </c>
      <c r="E127" s="206" t="s">
        <v>21</v>
      </c>
      <c r="F127" s="207" t="s">
        <v>232</v>
      </c>
      <c r="G127" s="204"/>
      <c r="H127" s="208">
        <v>13630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139</v>
      </c>
      <c r="AU127" s="214" t="s">
        <v>84</v>
      </c>
      <c r="AV127" s="11" t="s">
        <v>84</v>
      </c>
      <c r="AW127" s="11" t="s">
        <v>37</v>
      </c>
      <c r="AX127" s="11" t="s">
        <v>74</v>
      </c>
      <c r="AY127" s="214" t="s">
        <v>130</v>
      </c>
    </row>
    <row r="128" spans="2:65" s="12" customFormat="1" ht="12">
      <c r="B128" s="215"/>
      <c r="C128" s="216"/>
      <c r="D128" s="205" t="s">
        <v>139</v>
      </c>
      <c r="E128" s="217" t="s">
        <v>21</v>
      </c>
      <c r="F128" s="218" t="s">
        <v>141</v>
      </c>
      <c r="G128" s="216"/>
      <c r="H128" s="219">
        <v>13630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139</v>
      </c>
      <c r="AU128" s="225" t="s">
        <v>84</v>
      </c>
      <c r="AV128" s="12" t="s">
        <v>137</v>
      </c>
      <c r="AW128" s="12" t="s">
        <v>37</v>
      </c>
      <c r="AX128" s="12" t="s">
        <v>82</v>
      </c>
      <c r="AY128" s="225" t="s">
        <v>130</v>
      </c>
    </row>
    <row r="129" spans="2:65" s="1" customFormat="1" ht="14.4" customHeight="1">
      <c r="B129" s="40"/>
      <c r="C129" s="191" t="s">
        <v>233</v>
      </c>
      <c r="D129" s="191" t="s">
        <v>132</v>
      </c>
      <c r="E129" s="192" t="s">
        <v>234</v>
      </c>
      <c r="F129" s="193" t="s">
        <v>235</v>
      </c>
      <c r="G129" s="194" t="s">
        <v>155</v>
      </c>
      <c r="H129" s="195">
        <v>423</v>
      </c>
      <c r="I129" s="196"/>
      <c r="J129" s="197">
        <f>ROUND(I129*H129,2)</f>
        <v>0</v>
      </c>
      <c r="K129" s="193" t="s">
        <v>136</v>
      </c>
      <c r="L129" s="60"/>
      <c r="M129" s="198" t="s">
        <v>21</v>
      </c>
      <c r="N129" s="199" t="s">
        <v>45</v>
      </c>
      <c r="O129" s="4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137</v>
      </c>
      <c r="AT129" s="23" t="s">
        <v>132</v>
      </c>
      <c r="AU129" s="23" t="s">
        <v>84</v>
      </c>
      <c r="AY129" s="23" t="s">
        <v>130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82</v>
      </c>
      <c r="BK129" s="202">
        <f>ROUND(I129*H129,2)</f>
        <v>0</v>
      </c>
      <c r="BL129" s="23" t="s">
        <v>137</v>
      </c>
      <c r="BM129" s="23" t="s">
        <v>236</v>
      </c>
    </row>
    <row r="130" spans="2:65" s="11" customFormat="1" ht="12">
      <c r="B130" s="203"/>
      <c r="C130" s="204"/>
      <c r="D130" s="205" t="s">
        <v>139</v>
      </c>
      <c r="E130" s="206" t="s">
        <v>21</v>
      </c>
      <c r="F130" s="207" t="s">
        <v>237</v>
      </c>
      <c r="G130" s="204"/>
      <c r="H130" s="208">
        <v>423</v>
      </c>
      <c r="I130" s="209"/>
      <c r="J130" s="204"/>
      <c r="K130" s="204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139</v>
      </c>
      <c r="AU130" s="214" t="s">
        <v>84</v>
      </c>
      <c r="AV130" s="11" t="s">
        <v>84</v>
      </c>
      <c r="AW130" s="11" t="s">
        <v>37</v>
      </c>
      <c r="AX130" s="11" t="s">
        <v>74</v>
      </c>
      <c r="AY130" s="214" t="s">
        <v>130</v>
      </c>
    </row>
    <row r="131" spans="2:65" s="12" customFormat="1" ht="12">
      <c r="B131" s="215"/>
      <c r="C131" s="216"/>
      <c r="D131" s="205" t="s">
        <v>139</v>
      </c>
      <c r="E131" s="217" t="s">
        <v>21</v>
      </c>
      <c r="F131" s="218" t="s">
        <v>141</v>
      </c>
      <c r="G131" s="216"/>
      <c r="H131" s="219">
        <v>423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139</v>
      </c>
      <c r="AU131" s="225" t="s">
        <v>84</v>
      </c>
      <c r="AV131" s="12" t="s">
        <v>137</v>
      </c>
      <c r="AW131" s="12" t="s">
        <v>37</v>
      </c>
      <c r="AX131" s="12" t="s">
        <v>82</v>
      </c>
      <c r="AY131" s="225" t="s">
        <v>130</v>
      </c>
    </row>
    <row r="132" spans="2:65" s="1" customFormat="1" ht="14.4" customHeight="1">
      <c r="B132" s="40"/>
      <c r="C132" s="226" t="s">
        <v>238</v>
      </c>
      <c r="D132" s="226" t="s">
        <v>167</v>
      </c>
      <c r="E132" s="227" t="s">
        <v>239</v>
      </c>
      <c r="F132" s="228" t="s">
        <v>240</v>
      </c>
      <c r="G132" s="229" t="s">
        <v>241</v>
      </c>
      <c r="H132" s="230">
        <v>846</v>
      </c>
      <c r="I132" s="231"/>
      <c r="J132" s="232">
        <f>ROUND(I132*H132,2)</f>
        <v>0</v>
      </c>
      <c r="K132" s="228" t="s">
        <v>136</v>
      </c>
      <c r="L132" s="233"/>
      <c r="M132" s="234" t="s">
        <v>21</v>
      </c>
      <c r="N132" s="235" t="s">
        <v>45</v>
      </c>
      <c r="O132" s="41"/>
      <c r="P132" s="200">
        <f>O132*H132</f>
        <v>0</v>
      </c>
      <c r="Q132" s="200">
        <v>1</v>
      </c>
      <c r="R132" s="200">
        <f>Q132*H132</f>
        <v>846</v>
      </c>
      <c r="S132" s="200">
        <v>0</v>
      </c>
      <c r="T132" s="201">
        <f>S132*H132</f>
        <v>0</v>
      </c>
      <c r="AR132" s="23" t="s">
        <v>171</v>
      </c>
      <c r="AT132" s="23" t="s">
        <v>167</v>
      </c>
      <c r="AU132" s="23" t="s">
        <v>84</v>
      </c>
      <c r="AY132" s="23" t="s">
        <v>130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82</v>
      </c>
      <c r="BK132" s="202">
        <f>ROUND(I132*H132,2)</f>
        <v>0</v>
      </c>
      <c r="BL132" s="23" t="s">
        <v>137</v>
      </c>
      <c r="BM132" s="23" t="s">
        <v>242</v>
      </c>
    </row>
    <row r="133" spans="2:65" s="11" customFormat="1" ht="12">
      <c r="B133" s="203"/>
      <c r="C133" s="204"/>
      <c r="D133" s="205" t="s">
        <v>139</v>
      </c>
      <c r="E133" s="206" t="s">
        <v>21</v>
      </c>
      <c r="F133" s="207" t="s">
        <v>243</v>
      </c>
      <c r="G133" s="204"/>
      <c r="H133" s="208">
        <v>846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139</v>
      </c>
      <c r="AU133" s="214" t="s">
        <v>84</v>
      </c>
      <c r="AV133" s="11" t="s">
        <v>84</v>
      </c>
      <c r="AW133" s="11" t="s">
        <v>37</v>
      </c>
      <c r="AX133" s="11" t="s">
        <v>74</v>
      </c>
      <c r="AY133" s="214" t="s">
        <v>130</v>
      </c>
    </row>
    <row r="134" spans="2:65" s="12" customFormat="1" ht="12">
      <c r="B134" s="215"/>
      <c r="C134" s="216"/>
      <c r="D134" s="205" t="s">
        <v>139</v>
      </c>
      <c r="E134" s="217" t="s">
        <v>21</v>
      </c>
      <c r="F134" s="218" t="s">
        <v>141</v>
      </c>
      <c r="G134" s="216"/>
      <c r="H134" s="219">
        <v>846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139</v>
      </c>
      <c r="AU134" s="225" t="s">
        <v>84</v>
      </c>
      <c r="AV134" s="12" t="s">
        <v>137</v>
      </c>
      <c r="AW134" s="12" t="s">
        <v>37</v>
      </c>
      <c r="AX134" s="12" t="s">
        <v>82</v>
      </c>
      <c r="AY134" s="225" t="s">
        <v>130</v>
      </c>
    </row>
    <row r="135" spans="2:65" s="1" customFormat="1" ht="14.4" customHeight="1">
      <c r="B135" s="40"/>
      <c r="C135" s="191" t="s">
        <v>244</v>
      </c>
      <c r="D135" s="191" t="s">
        <v>132</v>
      </c>
      <c r="E135" s="192" t="s">
        <v>245</v>
      </c>
      <c r="F135" s="193" t="s">
        <v>246</v>
      </c>
      <c r="G135" s="194" t="s">
        <v>135</v>
      </c>
      <c r="H135" s="195">
        <v>26790</v>
      </c>
      <c r="I135" s="196"/>
      <c r="J135" s="197">
        <f>ROUND(I135*H135,2)</f>
        <v>0</v>
      </c>
      <c r="K135" s="193" t="s">
        <v>21</v>
      </c>
      <c r="L135" s="60"/>
      <c r="M135" s="198" t="s">
        <v>21</v>
      </c>
      <c r="N135" s="199" t="s">
        <v>45</v>
      </c>
      <c r="O135" s="4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3" t="s">
        <v>137</v>
      </c>
      <c r="AT135" s="23" t="s">
        <v>132</v>
      </c>
      <c r="AU135" s="23" t="s">
        <v>84</v>
      </c>
      <c r="AY135" s="23" t="s">
        <v>130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3" t="s">
        <v>82</v>
      </c>
      <c r="BK135" s="202">
        <f>ROUND(I135*H135,2)</f>
        <v>0</v>
      </c>
      <c r="BL135" s="23" t="s">
        <v>137</v>
      </c>
      <c r="BM135" s="23" t="s">
        <v>247</v>
      </c>
    </row>
    <row r="136" spans="2:65" s="11" customFormat="1" ht="12">
      <c r="B136" s="203"/>
      <c r="C136" s="204"/>
      <c r="D136" s="205" t="s">
        <v>139</v>
      </c>
      <c r="E136" s="206" t="s">
        <v>21</v>
      </c>
      <c r="F136" s="207" t="s">
        <v>248</v>
      </c>
      <c r="G136" s="204"/>
      <c r="H136" s="208">
        <v>13160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139</v>
      </c>
      <c r="AU136" s="214" t="s">
        <v>84</v>
      </c>
      <c r="AV136" s="11" t="s">
        <v>84</v>
      </c>
      <c r="AW136" s="11" t="s">
        <v>37</v>
      </c>
      <c r="AX136" s="11" t="s">
        <v>74</v>
      </c>
      <c r="AY136" s="214" t="s">
        <v>130</v>
      </c>
    </row>
    <row r="137" spans="2:65" s="11" customFormat="1" ht="12">
      <c r="B137" s="203"/>
      <c r="C137" s="204"/>
      <c r="D137" s="205" t="s">
        <v>139</v>
      </c>
      <c r="E137" s="206" t="s">
        <v>21</v>
      </c>
      <c r="F137" s="207" t="s">
        <v>232</v>
      </c>
      <c r="G137" s="204"/>
      <c r="H137" s="208">
        <v>13630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139</v>
      </c>
      <c r="AU137" s="214" t="s">
        <v>84</v>
      </c>
      <c r="AV137" s="11" t="s">
        <v>84</v>
      </c>
      <c r="AW137" s="11" t="s">
        <v>37</v>
      </c>
      <c r="AX137" s="11" t="s">
        <v>74</v>
      </c>
      <c r="AY137" s="214" t="s">
        <v>130</v>
      </c>
    </row>
    <row r="138" spans="2:65" s="12" customFormat="1" ht="12">
      <c r="B138" s="215"/>
      <c r="C138" s="216"/>
      <c r="D138" s="205" t="s">
        <v>139</v>
      </c>
      <c r="E138" s="217" t="s">
        <v>21</v>
      </c>
      <c r="F138" s="218" t="s">
        <v>141</v>
      </c>
      <c r="G138" s="216"/>
      <c r="H138" s="219">
        <v>26790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139</v>
      </c>
      <c r="AU138" s="225" t="s">
        <v>84</v>
      </c>
      <c r="AV138" s="12" t="s">
        <v>137</v>
      </c>
      <c r="AW138" s="12" t="s">
        <v>37</v>
      </c>
      <c r="AX138" s="12" t="s">
        <v>82</v>
      </c>
      <c r="AY138" s="225" t="s">
        <v>130</v>
      </c>
    </row>
    <row r="139" spans="2:65" s="1" customFormat="1" ht="14.4" customHeight="1">
      <c r="B139" s="40"/>
      <c r="C139" s="191" t="s">
        <v>249</v>
      </c>
      <c r="D139" s="191" t="s">
        <v>132</v>
      </c>
      <c r="E139" s="192" t="s">
        <v>250</v>
      </c>
      <c r="F139" s="193" t="s">
        <v>251</v>
      </c>
      <c r="G139" s="194" t="s">
        <v>135</v>
      </c>
      <c r="H139" s="195">
        <v>14100</v>
      </c>
      <c r="I139" s="196"/>
      <c r="J139" s="197">
        <f>ROUND(I139*H139,2)</f>
        <v>0</v>
      </c>
      <c r="K139" s="193" t="s">
        <v>21</v>
      </c>
      <c r="L139" s="60"/>
      <c r="M139" s="198" t="s">
        <v>21</v>
      </c>
      <c r="N139" s="199" t="s">
        <v>45</v>
      </c>
      <c r="O139" s="4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137</v>
      </c>
      <c r="AT139" s="23" t="s">
        <v>132</v>
      </c>
      <c r="AU139" s="23" t="s">
        <v>84</v>
      </c>
      <c r="AY139" s="23" t="s">
        <v>130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82</v>
      </c>
      <c r="BK139" s="202">
        <f>ROUND(I139*H139,2)</f>
        <v>0</v>
      </c>
      <c r="BL139" s="23" t="s">
        <v>137</v>
      </c>
      <c r="BM139" s="23" t="s">
        <v>252</v>
      </c>
    </row>
    <row r="140" spans="2:65" s="11" customFormat="1" ht="12">
      <c r="B140" s="203"/>
      <c r="C140" s="204"/>
      <c r="D140" s="205" t="s">
        <v>139</v>
      </c>
      <c r="E140" s="206" t="s">
        <v>21</v>
      </c>
      <c r="F140" s="207" t="s">
        <v>253</v>
      </c>
      <c r="G140" s="204"/>
      <c r="H140" s="208">
        <v>14100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139</v>
      </c>
      <c r="AU140" s="214" t="s">
        <v>84</v>
      </c>
      <c r="AV140" s="11" t="s">
        <v>84</v>
      </c>
      <c r="AW140" s="11" t="s">
        <v>37</v>
      </c>
      <c r="AX140" s="11" t="s">
        <v>74</v>
      </c>
      <c r="AY140" s="214" t="s">
        <v>130</v>
      </c>
    </row>
    <row r="141" spans="2:65" s="12" customFormat="1" ht="12">
      <c r="B141" s="215"/>
      <c r="C141" s="216"/>
      <c r="D141" s="205" t="s">
        <v>139</v>
      </c>
      <c r="E141" s="217" t="s">
        <v>21</v>
      </c>
      <c r="F141" s="218" t="s">
        <v>141</v>
      </c>
      <c r="G141" s="216"/>
      <c r="H141" s="219">
        <v>14100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139</v>
      </c>
      <c r="AU141" s="225" t="s">
        <v>84</v>
      </c>
      <c r="AV141" s="12" t="s">
        <v>137</v>
      </c>
      <c r="AW141" s="12" t="s">
        <v>37</v>
      </c>
      <c r="AX141" s="12" t="s">
        <v>82</v>
      </c>
      <c r="AY141" s="225" t="s">
        <v>130</v>
      </c>
    </row>
    <row r="142" spans="2:65" s="1" customFormat="1" ht="22.8" customHeight="1">
      <c r="B142" s="40"/>
      <c r="C142" s="191" t="s">
        <v>254</v>
      </c>
      <c r="D142" s="191" t="s">
        <v>132</v>
      </c>
      <c r="E142" s="192" t="s">
        <v>255</v>
      </c>
      <c r="F142" s="193" t="s">
        <v>256</v>
      </c>
      <c r="G142" s="194" t="s">
        <v>135</v>
      </c>
      <c r="H142" s="195">
        <v>12220</v>
      </c>
      <c r="I142" s="196"/>
      <c r="J142" s="197">
        <f>ROUND(I142*H142,2)</f>
        <v>0</v>
      </c>
      <c r="K142" s="193" t="s">
        <v>21</v>
      </c>
      <c r="L142" s="60"/>
      <c r="M142" s="198" t="s">
        <v>21</v>
      </c>
      <c r="N142" s="199" t="s">
        <v>45</v>
      </c>
      <c r="O142" s="4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3" t="s">
        <v>137</v>
      </c>
      <c r="AT142" s="23" t="s">
        <v>132</v>
      </c>
      <c r="AU142" s="23" t="s">
        <v>84</v>
      </c>
      <c r="AY142" s="23" t="s">
        <v>130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3" t="s">
        <v>82</v>
      </c>
      <c r="BK142" s="202">
        <f>ROUND(I142*H142,2)</f>
        <v>0</v>
      </c>
      <c r="BL142" s="23" t="s">
        <v>137</v>
      </c>
      <c r="BM142" s="23" t="s">
        <v>257</v>
      </c>
    </row>
    <row r="143" spans="2:65" s="11" customFormat="1" ht="12">
      <c r="B143" s="203"/>
      <c r="C143" s="204"/>
      <c r="D143" s="205" t="s">
        <v>139</v>
      </c>
      <c r="E143" s="206" t="s">
        <v>21</v>
      </c>
      <c r="F143" s="207" t="s">
        <v>140</v>
      </c>
      <c r="G143" s="204"/>
      <c r="H143" s="208">
        <v>12220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139</v>
      </c>
      <c r="AU143" s="214" t="s">
        <v>84</v>
      </c>
      <c r="AV143" s="11" t="s">
        <v>84</v>
      </c>
      <c r="AW143" s="11" t="s">
        <v>37</v>
      </c>
      <c r="AX143" s="11" t="s">
        <v>74</v>
      </c>
      <c r="AY143" s="214" t="s">
        <v>130</v>
      </c>
    </row>
    <row r="144" spans="2:65" s="12" customFormat="1" ht="12">
      <c r="B144" s="215"/>
      <c r="C144" s="216"/>
      <c r="D144" s="205" t="s">
        <v>139</v>
      </c>
      <c r="E144" s="217" t="s">
        <v>21</v>
      </c>
      <c r="F144" s="218" t="s">
        <v>141</v>
      </c>
      <c r="G144" s="216"/>
      <c r="H144" s="219">
        <v>12220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139</v>
      </c>
      <c r="AU144" s="225" t="s">
        <v>84</v>
      </c>
      <c r="AV144" s="12" t="s">
        <v>137</v>
      </c>
      <c r="AW144" s="12" t="s">
        <v>37</v>
      </c>
      <c r="AX144" s="12" t="s">
        <v>82</v>
      </c>
      <c r="AY144" s="225" t="s">
        <v>130</v>
      </c>
    </row>
    <row r="145" spans="2:65" s="1" customFormat="1" ht="22.8" customHeight="1">
      <c r="B145" s="40"/>
      <c r="C145" s="191" t="s">
        <v>258</v>
      </c>
      <c r="D145" s="191" t="s">
        <v>132</v>
      </c>
      <c r="E145" s="192" t="s">
        <v>259</v>
      </c>
      <c r="F145" s="193" t="s">
        <v>260</v>
      </c>
      <c r="G145" s="194" t="s">
        <v>135</v>
      </c>
      <c r="H145" s="195">
        <v>13160</v>
      </c>
      <c r="I145" s="196"/>
      <c r="J145" s="197">
        <f>ROUND(I145*H145,2)</f>
        <v>0</v>
      </c>
      <c r="K145" s="193" t="s">
        <v>21</v>
      </c>
      <c r="L145" s="60"/>
      <c r="M145" s="198" t="s">
        <v>21</v>
      </c>
      <c r="N145" s="199" t="s">
        <v>45</v>
      </c>
      <c r="O145" s="4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137</v>
      </c>
      <c r="AT145" s="23" t="s">
        <v>132</v>
      </c>
      <c r="AU145" s="23" t="s">
        <v>84</v>
      </c>
      <c r="AY145" s="23" t="s">
        <v>130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82</v>
      </c>
      <c r="BK145" s="202">
        <f>ROUND(I145*H145,2)</f>
        <v>0</v>
      </c>
      <c r="BL145" s="23" t="s">
        <v>137</v>
      </c>
      <c r="BM145" s="23" t="s">
        <v>261</v>
      </c>
    </row>
    <row r="146" spans="2:65" s="11" customFormat="1" ht="12">
      <c r="B146" s="203"/>
      <c r="C146" s="204"/>
      <c r="D146" s="205" t="s">
        <v>139</v>
      </c>
      <c r="E146" s="206" t="s">
        <v>21</v>
      </c>
      <c r="F146" s="207" t="s">
        <v>248</v>
      </c>
      <c r="G146" s="204"/>
      <c r="H146" s="208">
        <v>13160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139</v>
      </c>
      <c r="AU146" s="214" t="s">
        <v>84</v>
      </c>
      <c r="AV146" s="11" t="s">
        <v>84</v>
      </c>
      <c r="AW146" s="11" t="s">
        <v>37</v>
      </c>
      <c r="AX146" s="11" t="s">
        <v>74</v>
      </c>
      <c r="AY146" s="214" t="s">
        <v>130</v>
      </c>
    </row>
    <row r="147" spans="2:65" s="12" customFormat="1" ht="12">
      <c r="B147" s="215"/>
      <c r="C147" s="216"/>
      <c r="D147" s="205" t="s">
        <v>139</v>
      </c>
      <c r="E147" s="217" t="s">
        <v>21</v>
      </c>
      <c r="F147" s="218" t="s">
        <v>141</v>
      </c>
      <c r="G147" s="216"/>
      <c r="H147" s="219">
        <v>13160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139</v>
      </c>
      <c r="AU147" s="225" t="s">
        <v>84</v>
      </c>
      <c r="AV147" s="12" t="s">
        <v>137</v>
      </c>
      <c r="AW147" s="12" t="s">
        <v>37</v>
      </c>
      <c r="AX147" s="12" t="s">
        <v>82</v>
      </c>
      <c r="AY147" s="225" t="s">
        <v>130</v>
      </c>
    </row>
    <row r="148" spans="2:65" s="10" customFormat="1" ht="29.85" customHeight="1">
      <c r="B148" s="175"/>
      <c r="C148" s="176"/>
      <c r="D148" s="177" t="s">
        <v>73</v>
      </c>
      <c r="E148" s="189" t="s">
        <v>262</v>
      </c>
      <c r="F148" s="189" t="s">
        <v>263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SUM(P149:P150)</f>
        <v>0</v>
      </c>
      <c r="Q148" s="183"/>
      <c r="R148" s="184">
        <f>SUM(R149:R150)</f>
        <v>4.266</v>
      </c>
      <c r="S148" s="183"/>
      <c r="T148" s="185">
        <f>SUM(T149:T150)</f>
        <v>0</v>
      </c>
      <c r="AR148" s="186" t="s">
        <v>82</v>
      </c>
      <c r="AT148" s="187" t="s">
        <v>73</v>
      </c>
      <c r="AU148" s="187" t="s">
        <v>82</v>
      </c>
      <c r="AY148" s="186" t="s">
        <v>130</v>
      </c>
      <c r="BK148" s="188">
        <f>SUM(BK149:BK150)</f>
        <v>0</v>
      </c>
    </row>
    <row r="149" spans="2:65" s="1" customFormat="1" ht="14.4" customHeight="1">
      <c r="B149" s="40"/>
      <c r="C149" s="191" t="s">
        <v>264</v>
      </c>
      <c r="D149" s="191" t="s">
        <v>132</v>
      </c>
      <c r="E149" s="192" t="s">
        <v>265</v>
      </c>
      <c r="F149" s="193" t="s">
        <v>266</v>
      </c>
      <c r="G149" s="194" t="s">
        <v>135</v>
      </c>
      <c r="H149" s="195">
        <v>100</v>
      </c>
      <c r="I149" s="196"/>
      <c r="J149" s="197">
        <f>ROUND(I149*H149,2)</f>
        <v>0</v>
      </c>
      <c r="K149" s="193" t="s">
        <v>21</v>
      </c>
      <c r="L149" s="60"/>
      <c r="M149" s="198" t="s">
        <v>21</v>
      </c>
      <c r="N149" s="199" t="s">
        <v>45</v>
      </c>
      <c r="O149" s="41"/>
      <c r="P149" s="200">
        <f>O149*H149</f>
        <v>0</v>
      </c>
      <c r="Q149" s="200">
        <v>3.15E-2</v>
      </c>
      <c r="R149" s="200">
        <f>Q149*H149</f>
        <v>3.15</v>
      </c>
      <c r="S149" s="200">
        <v>0</v>
      </c>
      <c r="T149" s="201">
        <f>S149*H149</f>
        <v>0</v>
      </c>
      <c r="AR149" s="23" t="s">
        <v>137</v>
      </c>
      <c r="AT149" s="23" t="s">
        <v>132</v>
      </c>
      <c r="AU149" s="23" t="s">
        <v>84</v>
      </c>
      <c r="AY149" s="23" t="s">
        <v>130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82</v>
      </c>
      <c r="BK149" s="202">
        <f>ROUND(I149*H149,2)</f>
        <v>0</v>
      </c>
      <c r="BL149" s="23" t="s">
        <v>137</v>
      </c>
      <c r="BM149" s="23" t="s">
        <v>267</v>
      </c>
    </row>
    <row r="150" spans="2:65" s="1" customFormat="1" ht="14.4" customHeight="1">
      <c r="B150" s="40"/>
      <c r="C150" s="191" t="s">
        <v>268</v>
      </c>
      <c r="D150" s="191" t="s">
        <v>132</v>
      </c>
      <c r="E150" s="192" t="s">
        <v>269</v>
      </c>
      <c r="F150" s="193" t="s">
        <v>270</v>
      </c>
      <c r="G150" s="194" t="s">
        <v>135</v>
      </c>
      <c r="H150" s="195">
        <v>30</v>
      </c>
      <c r="I150" s="196"/>
      <c r="J150" s="197">
        <f>ROUND(I150*H150,2)</f>
        <v>0</v>
      </c>
      <c r="K150" s="193" t="s">
        <v>21</v>
      </c>
      <c r="L150" s="60"/>
      <c r="M150" s="198" t="s">
        <v>21</v>
      </c>
      <c r="N150" s="199" t="s">
        <v>45</v>
      </c>
      <c r="O150" s="41"/>
      <c r="P150" s="200">
        <f>O150*H150</f>
        <v>0</v>
      </c>
      <c r="Q150" s="200">
        <v>3.7199999999999997E-2</v>
      </c>
      <c r="R150" s="200">
        <f>Q150*H150</f>
        <v>1.1159999999999999</v>
      </c>
      <c r="S150" s="200">
        <v>0</v>
      </c>
      <c r="T150" s="201">
        <f>S150*H150</f>
        <v>0</v>
      </c>
      <c r="AR150" s="23" t="s">
        <v>137</v>
      </c>
      <c r="AT150" s="23" t="s">
        <v>132</v>
      </c>
      <c r="AU150" s="23" t="s">
        <v>84</v>
      </c>
      <c r="AY150" s="23" t="s">
        <v>130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3" t="s">
        <v>82</v>
      </c>
      <c r="BK150" s="202">
        <f>ROUND(I150*H150,2)</f>
        <v>0</v>
      </c>
      <c r="BL150" s="23" t="s">
        <v>137</v>
      </c>
      <c r="BM150" s="23" t="s">
        <v>271</v>
      </c>
    </row>
    <row r="151" spans="2:65" s="10" customFormat="1" ht="29.85" customHeight="1">
      <c r="B151" s="175"/>
      <c r="C151" s="176"/>
      <c r="D151" s="177" t="s">
        <v>73</v>
      </c>
      <c r="E151" s="189" t="s">
        <v>171</v>
      </c>
      <c r="F151" s="189" t="s">
        <v>272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P152</f>
        <v>0</v>
      </c>
      <c r="Q151" s="183"/>
      <c r="R151" s="184">
        <f>R152</f>
        <v>0.22499999999999998</v>
      </c>
      <c r="S151" s="183"/>
      <c r="T151" s="185">
        <f>T152</f>
        <v>0</v>
      </c>
      <c r="AR151" s="186" t="s">
        <v>82</v>
      </c>
      <c r="AT151" s="187" t="s">
        <v>73</v>
      </c>
      <c r="AU151" s="187" t="s">
        <v>82</v>
      </c>
      <c r="AY151" s="186" t="s">
        <v>130</v>
      </c>
      <c r="BK151" s="188">
        <f>BK152</f>
        <v>0</v>
      </c>
    </row>
    <row r="152" spans="2:65" s="1" customFormat="1" ht="14.4" customHeight="1">
      <c r="B152" s="40"/>
      <c r="C152" s="191" t="s">
        <v>273</v>
      </c>
      <c r="D152" s="191" t="s">
        <v>132</v>
      </c>
      <c r="E152" s="192" t="s">
        <v>274</v>
      </c>
      <c r="F152" s="193" t="s">
        <v>275</v>
      </c>
      <c r="G152" s="194" t="s">
        <v>213</v>
      </c>
      <c r="H152" s="195">
        <v>10</v>
      </c>
      <c r="I152" s="196"/>
      <c r="J152" s="197">
        <f>ROUND(I152*H152,2)</f>
        <v>0</v>
      </c>
      <c r="K152" s="193" t="s">
        <v>21</v>
      </c>
      <c r="L152" s="60"/>
      <c r="M152" s="198" t="s">
        <v>21</v>
      </c>
      <c r="N152" s="199" t="s">
        <v>45</v>
      </c>
      <c r="O152" s="41"/>
      <c r="P152" s="200">
        <f>O152*H152</f>
        <v>0</v>
      </c>
      <c r="Q152" s="200">
        <v>2.2499999999999999E-2</v>
      </c>
      <c r="R152" s="200">
        <f>Q152*H152</f>
        <v>0.22499999999999998</v>
      </c>
      <c r="S152" s="200">
        <v>0</v>
      </c>
      <c r="T152" s="201">
        <f>S152*H152</f>
        <v>0</v>
      </c>
      <c r="AR152" s="23" t="s">
        <v>137</v>
      </c>
      <c r="AT152" s="23" t="s">
        <v>132</v>
      </c>
      <c r="AU152" s="23" t="s">
        <v>84</v>
      </c>
      <c r="AY152" s="23" t="s">
        <v>130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3" t="s">
        <v>82</v>
      </c>
      <c r="BK152" s="202">
        <f>ROUND(I152*H152,2)</f>
        <v>0</v>
      </c>
      <c r="BL152" s="23" t="s">
        <v>137</v>
      </c>
      <c r="BM152" s="23" t="s">
        <v>276</v>
      </c>
    </row>
    <row r="153" spans="2:65" s="10" customFormat="1" ht="29.85" customHeight="1">
      <c r="B153" s="175"/>
      <c r="C153" s="176"/>
      <c r="D153" s="177" t="s">
        <v>73</v>
      </c>
      <c r="E153" s="189" t="s">
        <v>277</v>
      </c>
      <c r="F153" s="189" t="s">
        <v>278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SUM(P154:P195)</f>
        <v>0</v>
      </c>
      <c r="Q153" s="183"/>
      <c r="R153" s="184">
        <f>SUM(R154:R195)</f>
        <v>19.08118</v>
      </c>
      <c r="S153" s="183"/>
      <c r="T153" s="185">
        <f>SUM(T154:T195)</f>
        <v>914.423</v>
      </c>
      <c r="AR153" s="186" t="s">
        <v>82</v>
      </c>
      <c r="AT153" s="187" t="s">
        <v>73</v>
      </c>
      <c r="AU153" s="187" t="s">
        <v>82</v>
      </c>
      <c r="AY153" s="186" t="s">
        <v>130</v>
      </c>
      <c r="BK153" s="188">
        <f>SUM(BK154:BK195)</f>
        <v>0</v>
      </c>
    </row>
    <row r="154" spans="2:65" s="1" customFormat="1" ht="22.8" customHeight="1">
      <c r="B154" s="40"/>
      <c r="C154" s="191" t="s">
        <v>186</v>
      </c>
      <c r="D154" s="191" t="s">
        <v>132</v>
      </c>
      <c r="E154" s="192" t="s">
        <v>279</v>
      </c>
      <c r="F154" s="193" t="s">
        <v>280</v>
      </c>
      <c r="G154" s="194" t="s">
        <v>213</v>
      </c>
      <c r="H154" s="195">
        <v>405</v>
      </c>
      <c r="I154" s="196"/>
      <c r="J154" s="197">
        <f t="shared" ref="J154:J184" si="0">ROUND(I154*H154,2)</f>
        <v>0</v>
      </c>
      <c r="K154" s="193" t="s">
        <v>21</v>
      </c>
      <c r="L154" s="60"/>
      <c r="M154" s="198" t="s">
        <v>21</v>
      </c>
      <c r="N154" s="199" t="s">
        <v>45</v>
      </c>
      <c r="O154" s="41"/>
      <c r="P154" s="200">
        <f t="shared" ref="P154:P184" si="1">O154*H154</f>
        <v>0</v>
      </c>
      <c r="Q154" s="200">
        <v>2.3099999999999999E-2</v>
      </c>
      <c r="R154" s="200">
        <f t="shared" ref="R154:R184" si="2">Q154*H154</f>
        <v>9.3554999999999993</v>
      </c>
      <c r="S154" s="200">
        <v>0</v>
      </c>
      <c r="T154" s="201">
        <f t="shared" ref="T154:T184" si="3">S154*H154</f>
        <v>0</v>
      </c>
      <c r="AR154" s="23" t="s">
        <v>137</v>
      </c>
      <c r="AT154" s="23" t="s">
        <v>132</v>
      </c>
      <c r="AU154" s="23" t="s">
        <v>84</v>
      </c>
      <c r="AY154" s="23" t="s">
        <v>130</v>
      </c>
      <c r="BE154" s="202">
        <f t="shared" ref="BE154:BE184" si="4">IF(N154="základní",J154,0)</f>
        <v>0</v>
      </c>
      <c r="BF154" s="202">
        <f t="shared" ref="BF154:BF184" si="5">IF(N154="snížená",J154,0)</f>
        <v>0</v>
      </c>
      <c r="BG154" s="202">
        <f t="shared" ref="BG154:BG184" si="6">IF(N154="zákl. přenesená",J154,0)</f>
        <v>0</v>
      </c>
      <c r="BH154" s="202">
        <f t="shared" ref="BH154:BH184" si="7">IF(N154="sníž. přenesená",J154,0)</f>
        <v>0</v>
      </c>
      <c r="BI154" s="202">
        <f t="shared" ref="BI154:BI184" si="8">IF(N154="nulová",J154,0)</f>
        <v>0</v>
      </c>
      <c r="BJ154" s="23" t="s">
        <v>82</v>
      </c>
      <c r="BK154" s="202">
        <f t="shared" ref="BK154:BK184" si="9">ROUND(I154*H154,2)</f>
        <v>0</v>
      </c>
      <c r="BL154" s="23" t="s">
        <v>137</v>
      </c>
      <c r="BM154" s="23" t="s">
        <v>281</v>
      </c>
    </row>
    <row r="155" spans="2:65" s="1" customFormat="1" ht="14.4" customHeight="1">
      <c r="B155" s="40"/>
      <c r="C155" s="191" t="s">
        <v>137</v>
      </c>
      <c r="D155" s="191" t="s">
        <v>132</v>
      </c>
      <c r="E155" s="192" t="s">
        <v>282</v>
      </c>
      <c r="F155" s="193" t="s">
        <v>283</v>
      </c>
      <c r="G155" s="194" t="s">
        <v>191</v>
      </c>
      <c r="H155" s="195">
        <v>120</v>
      </c>
      <c r="I155" s="196"/>
      <c r="J155" s="197">
        <f t="shared" si="0"/>
        <v>0</v>
      </c>
      <c r="K155" s="193" t="s">
        <v>136</v>
      </c>
      <c r="L155" s="60"/>
      <c r="M155" s="198" t="s">
        <v>21</v>
      </c>
      <c r="N155" s="199" t="s">
        <v>45</v>
      </c>
      <c r="O155" s="41"/>
      <c r="P155" s="200">
        <f t="shared" si="1"/>
        <v>0</v>
      </c>
      <c r="Q155" s="200">
        <v>2.0000000000000002E-5</v>
      </c>
      <c r="R155" s="200">
        <f t="shared" si="2"/>
        <v>2.4000000000000002E-3</v>
      </c>
      <c r="S155" s="200">
        <v>0</v>
      </c>
      <c r="T155" s="201">
        <f t="shared" si="3"/>
        <v>0</v>
      </c>
      <c r="AR155" s="23" t="s">
        <v>137</v>
      </c>
      <c r="AT155" s="23" t="s">
        <v>132</v>
      </c>
      <c r="AU155" s="23" t="s">
        <v>84</v>
      </c>
      <c r="AY155" s="23" t="s">
        <v>130</v>
      </c>
      <c r="BE155" s="202">
        <f t="shared" si="4"/>
        <v>0</v>
      </c>
      <c r="BF155" s="202">
        <f t="shared" si="5"/>
        <v>0</v>
      </c>
      <c r="BG155" s="202">
        <f t="shared" si="6"/>
        <v>0</v>
      </c>
      <c r="BH155" s="202">
        <f t="shared" si="7"/>
        <v>0</v>
      </c>
      <c r="BI155" s="202">
        <f t="shared" si="8"/>
        <v>0</v>
      </c>
      <c r="BJ155" s="23" t="s">
        <v>82</v>
      </c>
      <c r="BK155" s="202">
        <f t="shared" si="9"/>
        <v>0</v>
      </c>
      <c r="BL155" s="23" t="s">
        <v>137</v>
      </c>
      <c r="BM155" s="23" t="s">
        <v>284</v>
      </c>
    </row>
    <row r="156" spans="2:65" s="1" customFormat="1" ht="14.4" customHeight="1">
      <c r="B156" s="40"/>
      <c r="C156" s="226" t="s">
        <v>219</v>
      </c>
      <c r="D156" s="226" t="s">
        <v>167</v>
      </c>
      <c r="E156" s="227" t="s">
        <v>285</v>
      </c>
      <c r="F156" s="228" t="s">
        <v>286</v>
      </c>
      <c r="G156" s="229" t="s">
        <v>191</v>
      </c>
      <c r="H156" s="230">
        <v>120</v>
      </c>
      <c r="I156" s="231"/>
      <c r="J156" s="232">
        <f t="shared" si="0"/>
        <v>0</v>
      </c>
      <c r="K156" s="228" t="s">
        <v>136</v>
      </c>
      <c r="L156" s="233"/>
      <c r="M156" s="234" t="s">
        <v>21</v>
      </c>
      <c r="N156" s="235" t="s">
        <v>45</v>
      </c>
      <c r="O156" s="41"/>
      <c r="P156" s="200">
        <f t="shared" si="1"/>
        <v>0</v>
      </c>
      <c r="Q156" s="200">
        <v>2.5000000000000001E-4</v>
      </c>
      <c r="R156" s="200">
        <f t="shared" si="2"/>
        <v>0.03</v>
      </c>
      <c r="S156" s="200">
        <v>0</v>
      </c>
      <c r="T156" s="201">
        <f t="shared" si="3"/>
        <v>0</v>
      </c>
      <c r="AR156" s="23" t="s">
        <v>171</v>
      </c>
      <c r="AT156" s="23" t="s">
        <v>167</v>
      </c>
      <c r="AU156" s="23" t="s">
        <v>84</v>
      </c>
      <c r="AY156" s="23" t="s">
        <v>130</v>
      </c>
      <c r="BE156" s="202">
        <f t="shared" si="4"/>
        <v>0</v>
      </c>
      <c r="BF156" s="202">
        <f t="shared" si="5"/>
        <v>0</v>
      </c>
      <c r="BG156" s="202">
        <f t="shared" si="6"/>
        <v>0</v>
      </c>
      <c r="BH156" s="202">
        <f t="shared" si="7"/>
        <v>0</v>
      </c>
      <c r="BI156" s="202">
        <f t="shared" si="8"/>
        <v>0</v>
      </c>
      <c r="BJ156" s="23" t="s">
        <v>82</v>
      </c>
      <c r="BK156" s="202">
        <f t="shared" si="9"/>
        <v>0</v>
      </c>
      <c r="BL156" s="23" t="s">
        <v>137</v>
      </c>
      <c r="BM156" s="23" t="s">
        <v>287</v>
      </c>
    </row>
    <row r="157" spans="2:65" s="1" customFormat="1" ht="22.8" customHeight="1">
      <c r="B157" s="40"/>
      <c r="C157" s="191" t="s">
        <v>262</v>
      </c>
      <c r="D157" s="191" t="s">
        <v>132</v>
      </c>
      <c r="E157" s="192" t="s">
        <v>288</v>
      </c>
      <c r="F157" s="193" t="s">
        <v>289</v>
      </c>
      <c r="G157" s="194" t="s">
        <v>191</v>
      </c>
      <c r="H157" s="195">
        <v>18</v>
      </c>
      <c r="I157" s="196"/>
      <c r="J157" s="197">
        <f t="shared" si="0"/>
        <v>0</v>
      </c>
      <c r="K157" s="193" t="s">
        <v>136</v>
      </c>
      <c r="L157" s="60"/>
      <c r="M157" s="198" t="s">
        <v>21</v>
      </c>
      <c r="N157" s="199" t="s">
        <v>45</v>
      </c>
      <c r="O157" s="41"/>
      <c r="P157" s="200">
        <f t="shared" si="1"/>
        <v>0</v>
      </c>
      <c r="Q157" s="200">
        <v>6.9999999999999999E-4</v>
      </c>
      <c r="R157" s="200">
        <f t="shared" si="2"/>
        <v>1.26E-2</v>
      </c>
      <c r="S157" s="200">
        <v>0</v>
      </c>
      <c r="T157" s="201">
        <f t="shared" si="3"/>
        <v>0</v>
      </c>
      <c r="AR157" s="23" t="s">
        <v>137</v>
      </c>
      <c r="AT157" s="23" t="s">
        <v>132</v>
      </c>
      <c r="AU157" s="23" t="s">
        <v>84</v>
      </c>
      <c r="AY157" s="23" t="s">
        <v>130</v>
      </c>
      <c r="BE157" s="202">
        <f t="shared" si="4"/>
        <v>0</v>
      </c>
      <c r="BF157" s="202">
        <f t="shared" si="5"/>
        <v>0</v>
      </c>
      <c r="BG157" s="202">
        <f t="shared" si="6"/>
        <v>0</v>
      </c>
      <c r="BH157" s="202">
        <f t="shared" si="7"/>
        <v>0</v>
      </c>
      <c r="BI157" s="202">
        <f t="shared" si="8"/>
        <v>0</v>
      </c>
      <c r="BJ157" s="23" t="s">
        <v>82</v>
      </c>
      <c r="BK157" s="202">
        <f t="shared" si="9"/>
        <v>0</v>
      </c>
      <c r="BL157" s="23" t="s">
        <v>137</v>
      </c>
      <c r="BM157" s="23" t="s">
        <v>290</v>
      </c>
    </row>
    <row r="158" spans="2:65" s="1" customFormat="1" ht="14.4" customHeight="1">
      <c r="B158" s="40"/>
      <c r="C158" s="226" t="s">
        <v>291</v>
      </c>
      <c r="D158" s="226" t="s">
        <v>167</v>
      </c>
      <c r="E158" s="227" t="s">
        <v>292</v>
      </c>
      <c r="F158" s="228" t="s">
        <v>293</v>
      </c>
      <c r="G158" s="229" t="s">
        <v>191</v>
      </c>
      <c r="H158" s="230">
        <v>4</v>
      </c>
      <c r="I158" s="231"/>
      <c r="J158" s="232">
        <f t="shared" si="0"/>
        <v>0</v>
      </c>
      <c r="K158" s="228" t="s">
        <v>136</v>
      </c>
      <c r="L158" s="233"/>
      <c r="M158" s="234" t="s">
        <v>21</v>
      </c>
      <c r="N158" s="235" t="s">
        <v>45</v>
      </c>
      <c r="O158" s="41"/>
      <c r="P158" s="200">
        <f t="shared" si="1"/>
        <v>0</v>
      </c>
      <c r="Q158" s="200">
        <v>5.0000000000000001E-3</v>
      </c>
      <c r="R158" s="200">
        <f t="shared" si="2"/>
        <v>0.02</v>
      </c>
      <c r="S158" s="200">
        <v>0</v>
      </c>
      <c r="T158" s="201">
        <f t="shared" si="3"/>
        <v>0</v>
      </c>
      <c r="AR158" s="23" t="s">
        <v>171</v>
      </c>
      <c r="AT158" s="23" t="s">
        <v>167</v>
      </c>
      <c r="AU158" s="23" t="s">
        <v>84</v>
      </c>
      <c r="AY158" s="23" t="s">
        <v>130</v>
      </c>
      <c r="BE158" s="202">
        <f t="shared" si="4"/>
        <v>0</v>
      </c>
      <c r="BF158" s="202">
        <f t="shared" si="5"/>
        <v>0</v>
      </c>
      <c r="BG158" s="202">
        <f t="shared" si="6"/>
        <v>0</v>
      </c>
      <c r="BH158" s="202">
        <f t="shared" si="7"/>
        <v>0</v>
      </c>
      <c r="BI158" s="202">
        <f t="shared" si="8"/>
        <v>0</v>
      </c>
      <c r="BJ158" s="23" t="s">
        <v>82</v>
      </c>
      <c r="BK158" s="202">
        <f t="shared" si="9"/>
        <v>0</v>
      </c>
      <c r="BL158" s="23" t="s">
        <v>137</v>
      </c>
      <c r="BM158" s="23" t="s">
        <v>294</v>
      </c>
    </row>
    <row r="159" spans="2:65" s="1" customFormat="1" ht="22.8" customHeight="1">
      <c r="B159" s="40"/>
      <c r="C159" s="226" t="s">
        <v>171</v>
      </c>
      <c r="D159" s="226" t="s">
        <v>167</v>
      </c>
      <c r="E159" s="227" t="s">
        <v>295</v>
      </c>
      <c r="F159" s="228" t="s">
        <v>296</v>
      </c>
      <c r="G159" s="229" t="s">
        <v>191</v>
      </c>
      <c r="H159" s="230">
        <v>1</v>
      </c>
      <c r="I159" s="231"/>
      <c r="J159" s="232">
        <f t="shared" si="0"/>
        <v>0</v>
      </c>
      <c r="K159" s="228" t="s">
        <v>136</v>
      </c>
      <c r="L159" s="233"/>
      <c r="M159" s="234" t="s">
        <v>21</v>
      </c>
      <c r="N159" s="235" t="s">
        <v>45</v>
      </c>
      <c r="O159" s="41"/>
      <c r="P159" s="200">
        <f t="shared" si="1"/>
        <v>0</v>
      </c>
      <c r="Q159" s="200">
        <v>4.1999999999999997E-3</v>
      </c>
      <c r="R159" s="200">
        <f t="shared" si="2"/>
        <v>4.1999999999999997E-3</v>
      </c>
      <c r="S159" s="200">
        <v>0</v>
      </c>
      <c r="T159" s="201">
        <f t="shared" si="3"/>
        <v>0</v>
      </c>
      <c r="AR159" s="23" t="s">
        <v>171</v>
      </c>
      <c r="AT159" s="23" t="s">
        <v>167</v>
      </c>
      <c r="AU159" s="23" t="s">
        <v>84</v>
      </c>
      <c r="AY159" s="23" t="s">
        <v>130</v>
      </c>
      <c r="BE159" s="202">
        <f t="shared" si="4"/>
        <v>0</v>
      </c>
      <c r="BF159" s="202">
        <f t="shared" si="5"/>
        <v>0</v>
      </c>
      <c r="BG159" s="202">
        <f t="shared" si="6"/>
        <v>0</v>
      </c>
      <c r="BH159" s="202">
        <f t="shared" si="7"/>
        <v>0</v>
      </c>
      <c r="BI159" s="202">
        <f t="shared" si="8"/>
        <v>0</v>
      </c>
      <c r="BJ159" s="23" t="s">
        <v>82</v>
      </c>
      <c r="BK159" s="202">
        <f t="shared" si="9"/>
        <v>0</v>
      </c>
      <c r="BL159" s="23" t="s">
        <v>137</v>
      </c>
      <c r="BM159" s="23" t="s">
        <v>297</v>
      </c>
    </row>
    <row r="160" spans="2:65" s="1" customFormat="1" ht="22.8" customHeight="1">
      <c r="B160" s="40"/>
      <c r="C160" s="226" t="s">
        <v>277</v>
      </c>
      <c r="D160" s="226" t="s">
        <v>167</v>
      </c>
      <c r="E160" s="227" t="s">
        <v>298</v>
      </c>
      <c r="F160" s="228" t="s">
        <v>299</v>
      </c>
      <c r="G160" s="229" t="s">
        <v>191</v>
      </c>
      <c r="H160" s="230">
        <v>1</v>
      </c>
      <c r="I160" s="231"/>
      <c r="J160" s="232">
        <f t="shared" si="0"/>
        <v>0</v>
      </c>
      <c r="K160" s="228" t="s">
        <v>136</v>
      </c>
      <c r="L160" s="233"/>
      <c r="M160" s="234" t="s">
        <v>21</v>
      </c>
      <c r="N160" s="235" t="s">
        <v>45</v>
      </c>
      <c r="O160" s="41"/>
      <c r="P160" s="200">
        <f t="shared" si="1"/>
        <v>0</v>
      </c>
      <c r="Q160" s="200">
        <v>2.5000000000000001E-3</v>
      </c>
      <c r="R160" s="200">
        <f t="shared" si="2"/>
        <v>2.5000000000000001E-3</v>
      </c>
      <c r="S160" s="200">
        <v>0</v>
      </c>
      <c r="T160" s="201">
        <f t="shared" si="3"/>
        <v>0</v>
      </c>
      <c r="AR160" s="23" t="s">
        <v>171</v>
      </c>
      <c r="AT160" s="23" t="s">
        <v>167</v>
      </c>
      <c r="AU160" s="23" t="s">
        <v>84</v>
      </c>
      <c r="AY160" s="23" t="s">
        <v>130</v>
      </c>
      <c r="BE160" s="202">
        <f t="shared" si="4"/>
        <v>0</v>
      </c>
      <c r="BF160" s="202">
        <f t="shared" si="5"/>
        <v>0</v>
      </c>
      <c r="BG160" s="202">
        <f t="shared" si="6"/>
        <v>0</v>
      </c>
      <c r="BH160" s="202">
        <f t="shared" si="7"/>
        <v>0</v>
      </c>
      <c r="BI160" s="202">
        <f t="shared" si="8"/>
        <v>0</v>
      </c>
      <c r="BJ160" s="23" t="s">
        <v>82</v>
      </c>
      <c r="BK160" s="202">
        <f t="shared" si="9"/>
        <v>0</v>
      </c>
      <c r="BL160" s="23" t="s">
        <v>137</v>
      </c>
      <c r="BM160" s="23" t="s">
        <v>300</v>
      </c>
    </row>
    <row r="161" spans="2:65" s="1" customFormat="1" ht="14.4" customHeight="1">
      <c r="B161" s="40"/>
      <c r="C161" s="226" t="s">
        <v>301</v>
      </c>
      <c r="D161" s="226" t="s">
        <v>167</v>
      </c>
      <c r="E161" s="227" t="s">
        <v>302</v>
      </c>
      <c r="F161" s="228" t="s">
        <v>303</v>
      </c>
      <c r="G161" s="229" t="s">
        <v>191</v>
      </c>
      <c r="H161" s="230">
        <v>2</v>
      </c>
      <c r="I161" s="231"/>
      <c r="J161" s="232">
        <f t="shared" si="0"/>
        <v>0</v>
      </c>
      <c r="K161" s="228" t="s">
        <v>136</v>
      </c>
      <c r="L161" s="233"/>
      <c r="M161" s="234" t="s">
        <v>21</v>
      </c>
      <c r="N161" s="235" t="s">
        <v>45</v>
      </c>
      <c r="O161" s="41"/>
      <c r="P161" s="200">
        <f t="shared" si="1"/>
        <v>0</v>
      </c>
      <c r="Q161" s="200">
        <v>8.0000000000000002E-3</v>
      </c>
      <c r="R161" s="200">
        <f t="shared" si="2"/>
        <v>1.6E-2</v>
      </c>
      <c r="S161" s="200">
        <v>0</v>
      </c>
      <c r="T161" s="201">
        <f t="shared" si="3"/>
        <v>0</v>
      </c>
      <c r="AR161" s="23" t="s">
        <v>171</v>
      </c>
      <c r="AT161" s="23" t="s">
        <v>167</v>
      </c>
      <c r="AU161" s="23" t="s">
        <v>84</v>
      </c>
      <c r="AY161" s="23" t="s">
        <v>130</v>
      </c>
      <c r="BE161" s="202">
        <f t="shared" si="4"/>
        <v>0</v>
      </c>
      <c r="BF161" s="202">
        <f t="shared" si="5"/>
        <v>0</v>
      </c>
      <c r="BG161" s="202">
        <f t="shared" si="6"/>
        <v>0</v>
      </c>
      <c r="BH161" s="202">
        <f t="shared" si="7"/>
        <v>0</v>
      </c>
      <c r="BI161" s="202">
        <f t="shared" si="8"/>
        <v>0</v>
      </c>
      <c r="BJ161" s="23" t="s">
        <v>82</v>
      </c>
      <c r="BK161" s="202">
        <f t="shared" si="9"/>
        <v>0</v>
      </c>
      <c r="BL161" s="23" t="s">
        <v>137</v>
      </c>
      <c r="BM161" s="23" t="s">
        <v>304</v>
      </c>
    </row>
    <row r="162" spans="2:65" s="1" customFormat="1" ht="14.4" customHeight="1">
      <c r="B162" s="40"/>
      <c r="C162" s="226" t="s">
        <v>305</v>
      </c>
      <c r="D162" s="226" t="s">
        <v>167</v>
      </c>
      <c r="E162" s="227" t="s">
        <v>306</v>
      </c>
      <c r="F162" s="228" t="s">
        <v>307</v>
      </c>
      <c r="G162" s="229" t="s">
        <v>191</v>
      </c>
      <c r="H162" s="230">
        <v>2</v>
      </c>
      <c r="I162" s="231"/>
      <c r="J162" s="232">
        <f t="shared" si="0"/>
        <v>0</v>
      </c>
      <c r="K162" s="228" t="s">
        <v>136</v>
      </c>
      <c r="L162" s="233"/>
      <c r="M162" s="234" t="s">
        <v>21</v>
      </c>
      <c r="N162" s="235" t="s">
        <v>45</v>
      </c>
      <c r="O162" s="41"/>
      <c r="P162" s="200">
        <f t="shared" si="1"/>
        <v>0</v>
      </c>
      <c r="Q162" s="200">
        <v>4.0000000000000001E-3</v>
      </c>
      <c r="R162" s="200">
        <f t="shared" si="2"/>
        <v>8.0000000000000002E-3</v>
      </c>
      <c r="S162" s="200">
        <v>0</v>
      </c>
      <c r="T162" s="201">
        <f t="shared" si="3"/>
        <v>0</v>
      </c>
      <c r="AR162" s="23" t="s">
        <v>171</v>
      </c>
      <c r="AT162" s="23" t="s">
        <v>167</v>
      </c>
      <c r="AU162" s="23" t="s">
        <v>84</v>
      </c>
      <c r="AY162" s="23" t="s">
        <v>130</v>
      </c>
      <c r="BE162" s="202">
        <f t="shared" si="4"/>
        <v>0</v>
      </c>
      <c r="BF162" s="202">
        <f t="shared" si="5"/>
        <v>0</v>
      </c>
      <c r="BG162" s="202">
        <f t="shared" si="6"/>
        <v>0</v>
      </c>
      <c r="BH162" s="202">
        <f t="shared" si="7"/>
        <v>0</v>
      </c>
      <c r="BI162" s="202">
        <f t="shared" si="8"/>
        <v>0</v>
      </c>
      <c r="BJ162" s="23" t="s">
        <v>82</v>
      </c>
      <c r="BK162" s="202">
        <f t="shared" si="9"/>
        <v>0</v>
      </c>
      <c r="BL162" s="23" t="s">
        <v>137</v>
      </c>
      <c r="BM162" s="23" t="s">
        <v>308</v>
      </c>
    </row>
    <row r="163" spans="2:65" s="1" customFormat="1" ht="14.4" customHeight="1">
      <c r="B163" s="40"/>
      <c r="C163" s="226" t="s">
        <v>309</v>
      </c>
      <c r="D163" s="226" t="s">
        <v>167</v>
      </c>
      <c r="E163" s="227" t="s">
        <v>310</v>
      </c>
      <c r="F163" s="228" t="s">
        <v>311</v>
      </c>
      <c r="G163" s="229" t="s">
        <v>191</v>
      </c>
      <c r="H163" s="230">
        <v>1</v>
      </c>
      <c r="I163" s="231"/>
      <c r="J163" s="232">
        <f t="shared" si="0"/>
        <v>0</v>
      </c>
      <c r="K163" s="228" t="s">
        <v>136</v>
      </c>
      <c r="L163" s="233"/>
      <c r="M163" s="234" t="s">
        <v>21</v>
      </c>
      <c r="N163" s="235" t="s">
        <v>45</v>
      </c>
      <c r="O163" s="41"/>
      <c r="P163" s="200">
        <f t="shared" si="1"/>
        <v>0</v>
      </c>
      <c r="Q163" s="200">
        <v>4.0000000000000001E-3</v>
      </c>
      <c r="R163" s="200">
        <f t="shared" si="2"/>
        <v>4.0000000000000001E-3</v>
      </c>
      <c r="S163" s="200">
        <v>0</v>
      </c>
      <c r="T163" s="201">
        <f t="shared" si="3"/>
        <v>0</v>
      </c>
      <c r="AR163" s="23" t="s">
        <v>171</v>
      </c>
      <c r="AT163" s="23" t="s">
        <v>167</v>
      </c>
      <c r="AU163" s="23" t="s">
        <v>84</v>
      </c>
      <c r="AY163" s="23" t="s">
        <v>130</v>
      </c>
      <c r="BE163" s="202">
        <f t="shared" si="4"/>
        <v>0</v>
      </c>
      <c r="BF163" s="202">
        <f t="shared" si="5"/>
        <v>0</v>
      </c>
      <c r="BG163" s="202">
        <f t="shared" si="6"/>
        <v>0</v>
      </c>
      <c r="BH163" s="202">
        <f t="shared" si="7"/>
        <v>0</v>
      </c>
      <c r="BI163" s="202">
        <f t="shared" si="8"/>
        <v>0</v>
      </c>
      <c r="BJ163" s="23" t="s">
        <v>82</v>
      </c>
      <c r="BK163" s="202">
        <f t="shared" si="9"/>
        <v>0</v>
      </c>
      <c r="BL163" s="23" t="s">
        <v>137</v>
      </c>
      <c r="BM163" s="23" t="s">
        <v>312</v>
      </c>
    </row>
    <row r="164" spans="2:65" s="1" customFormat="1" ht="14.4" customHeight="1">
      <c r="B164" s="40"/>
      <c r="C164" s="226" t="s">
        <v>313</v>
      </c>
      <c r="D164" s="226" t="s">
        <v>167</v>
      </c>
      <c r="E164" s="227" t="s">
        <v>314</v>
      </c>
      <c r="F164" s="228" t="s">
        <v>315</v>
      </c>
      <c r="G164" s="229" t="s">
        <v>191</v>
      </c>
      <c r="H164" s="230">
        <v>1</v>
      </c>
      <c r="I164" s="231"/>
      <c r="J164" s="232">
        <f t="shared" si="0"/>
        <v>0</v>
      </c>
      <c r="K164" s="228" t="s">
        <v>136</v>
      </c>
      <c r="L164" s="233"/>
      <c r="M164" s="234" t="s">
        <v>21</v>
      </c>
      <c r="N164" s="235" t="s">
        <v>45</v>
      </c>
      <c r="O164" s="41"/>
      <c r="P164" s="200">
        <f t="shared" si="1"/>
        <v>0</v>
      </c>
      <c r="Q164" s="200">
        <v>2.5000000000000001E-3</v>
      </c>
      <c r="R164" s="200">
        <f t="shared" si="2"/>
        <v>2.5000000000000001E-3</v>
      </c>
      <c r="S164" s="200">
        <v>0</v>
      </c>
      <c r="T164" s="201">
        <f t="shared" si="3"/>
        <v>0</v>
      </c>
      <c r="AR164" s="23" t="s">
        <v>171</v>
      </c>
      <c r="AT164" s="23" t="s">
        <v>167</v>
      </c>
      <c r="AU164" s="23" t="s">
        <v>84</v>
      </c>
      <c r="AY164" s="23" t="s">
        <v>130</v>
      </c>
      <c r="BE164" s="202">
        <f t="shared" si="4"/>
        <v>0</v>
      </c>
      <c r="BF164" s="202">
        <f t="shared" si="5"/>
        <v>0</v>
      </c>
      <c r="BG164" s="202">
        <f t="shared" si="6"/>
        <v>0</v>
      </c>
      <c r="BH164" s="202">
        <f t="shared" si="7"/>
        <v>0</v>
      </c>
      <c r="BI164" s="202">
        <f t="shared" si="8"/>
        <v>0</v>
      </c>
      <c r="BJ164" s="23" t="s">
        <v>82</v>
      </c>
      <c r="BK164" s="202">
        <f t="shared" si="9"/>
        <v>0</v>
      </c>
      <c r="BL164" s="23" t="s">
        <v>137</v>
      </c>
      <c r="BM164" s="23" t="s">
        <v>316</v>
      </c>
    </row>
    <row r="165" spans="2:65" s="1" customFormat="1" ht="14.4" customHeight="1">
      <c r="B165" s="40"/>
      <c r="C165" s="226" t="s">
        <v>317</v>
      </c>
      <c r="D165" s="226" t="s">
        <v>167</v>
      </c>
      <c r="E165" s="227" t="s">
        <v>318</v>
      </c>
      <c r="F165" s="228" t="s">
        <v>319</v>
      </c>
      <c r="G165" s="229" t="s">
        <v>191</v>
      </c>
      <c r="H165" s="230">
        <v>5</v>
      </c>
      <c r="I165" s="231"/>
      <c r="J165" s="232">
        <f t="shared" si="0"/>
        <v>0</v>
      </c>
      <c r="K165" s="228" t="s">
        <v>136</v>
      </c>
      <c r="L165" s="233"/>
      <c r="M165" s="234" t="s">
        <v>21</v>
      </c>
      <c r="N165" s="235" t="s">
        <v>45</v>
      </c>
      <c r="O165" s="41"/>
      <c r="P165" s="200">
        <f t="shared" si="1"/>
        <v>0</v>
      </c>
      <c r="Q165" s="200">
        <v>6.0000000000000001E-3</v>
      </c>
      <c r="R165" s="200">
        <f t="shared" si="2"/>
        <v>0.03</v>
      </c>
      <c r="S165" s="200">
        <v>0</v>
      </c>
      <c r="T165" s="201">
        <f t="shared" si="3"/>
        <v>0</v>
      </c>
      <c r="AR165" s="23" t="s">
        <v>171</v>
      </c>
      <c r="AT165" s="23" t="s">
        <v>167</v>
      </c>
      <c r="AU165" s="23" t="s">
        <v>84</v>
      </c>
      <c r="AY165" s="23" t="s">
        <v>130</v>
      </c>
      <c r="BE165" s="202">
        <f t="shared" si="4"/>
        <v>0</v>
      </c>
      <c r="BF165" s="202">
        <f t="shared" si="5"/>
        <v>0</v>
      </c>
      <c r="BG165" s="202">
        <f t="shared" si="6"/>
        <v>0</v>
      </c>
      <c r="BH165" s="202">
        <f t="shared" si="7"/>
        <v>0</v>
      </c>
      <c r="BI165" s="202">
        <f t="shared" si="8"/>
        <v>0</v>
      </c>
      <c r="BJ165" s="23" t="s">
        <v>82</v>
      </c>
      <c r="BK165" s="202">
        <f t="shared" si="9"/>
        <v>0</v>
      </c>
      <c r="BL165" s="23" t="s">
        <v>137</v>
      </c>
      <c r="BM165" s="23" t="s">
        <v>320</v>
      </c>
    </row>
    <row r="166" spans="2:65" s="1" customFormat="1" ht="14.4" customHeight="1">
      <c r="B166" s="40"/>
      <c r="C166" s="226" t="s">
        <v>10</v>
      </c>
      <c r="D166" s="226" t="s">
        <v>167</v>
      </c>
      <c r="E166" s="227" t="s">
        <v>321</v>
      </c>
      <c r="F166" s="228" t="s">
        <v>322</v>
      </c>
      <c r="G166" s="229" t="s">
        <v>191</v>
      </c>
      <c r="H166" s="230">
        <v>1</v>
      </c>
      <c r="I166" s="231"/>
      <c r="J166" s="232">
        <f t="shared" si="0"/>
        <v>0</v>
      </c>
      <c r="K166" s="228" t="s">
        <v>136</v>
      </c>
      <c r="L166" s="233"/>
      <c r="M166" s="234" t="s">
        <v>21</v>
      </c>
      <c r="N166" s="235" t="s">
        <v>45</v>
      </c>
      <c r="O166" s="41"/>
      <c r="P166" s="200">
        <f t="shared" si="1"/>
        <v>0</v>
      </c>
      <c r="Q166" s="200">
        <v>6.0000000000000001E-3</v>
      </c>
      <c r="R166" s="200">
        <f t="shared" si="2"/>
        <v>6.0000000000000001E-3</v>
      </c>
      <c r="S166" s="200">
        <v>0</v>
      </c>
      <c r="T166" s="201">
        <f t="shared" si="3"/>
        <v>0</v>
      </c>
      <c r="AR166" s="23" t="s">
        <v>171</v>
      </c>
      <c r="AT166" s="23" t="s">
        <v>167</v>
      </c>
      <c r="AU166" s="23" t="s">
        <v>84</v>
      </c>
      <c r="AY166" s="23" t="s">
        <v>130</v>
      </c>
      <c r="BE166" s="202">
        <f t="shared" si="4"/>
        <v>0</v>
      </c>
      <c r="BF166" s="202">
        <f t="shared" si="5"/>
        <v>0</v>
      </c>
      <c r="BG166" s="202">
        <f t="shared" si="6"/>
        <v>0</v>
      </c>
      <c r="BH166" s="202">
        <f t="shared" si="7"/>
        <v>0</v>
      </c>
      <c r="BI166" s="202">
        <f t="shared" si="8"/>
        <v>0</v>
      </c>
      <c r="BJ166" s="23" t="s">
        <v>82</v>
      </c>
      <c r="BK166" s="202">
        <f t="shared" si="9"/>
        <v>0</v>
      </c>
      <c r="BL166" s="23" t="s">
        <v>137</v>
      </c>
      <c r="BM166" s="23" t="s">
        <v>323</v>
      </c>
    </row>
    <row r="167" spans="2:65" s="1" customFormat="1" ht="22.8" customHeight="1">
      <c r="B167" s="40"/>
      <c r="C167" s="191" t="s">
        <v>324</v>
      </c>
      <c r="D167" s="191" t="s">
        <v>132</v>
      </c>
      <c r="E167" s="192" t="s">
        <v>325</v>
      </c>
      <c r="F167" s="193" t="s">
        <v>326</v>
      </c>
      <c r="G167" s="194" t="s">
        <v>191</v>
      </c>
      <c r="H167" s="195">
        <v>13</v>
      </c>
      <c r="I167" s="196"/>
      <c r="J167" s="197">
        <f t="shared" si="0"/>
        <v>0</v>
      </c>
      <c r="K167" s="193" t="s">
        <v>136</v>
      </c>
      <c r="L167" s="60"/>
      <c r="M167" s="198" t="s">
        <v>21</v>
      </c>
      <c r="N167" s="199" t="s">
        <v>45</v>
      </c>
      <c r="O167" s="41"/>
      <c r="P167" s="200">
        <f t="shared" si="1"/>
        <v>0</v>
      </c>
      <c r="Q167" s="200">
        <v>0.10940999999999999</v>
      </c>
      <c r="R167" s="200">
        <f t="shared" si="2"/>
        <v>1.4223299999999999</v>
      </c>
      <c r="S167" s="200">
        <v>0</v>
      </c>
      <c r="T167" s="201">
        <f t="shared" si="3"/>
        <v>0</v>
      </c>
      <c r="AR167" s="23" t="s">
        <v>137</v>
      </c>
      <c r="AT167" s="23" t="s">
        <v>132</v>
      </c>
      <c r="AU167" s="23" t="s">
        <v>84</v>
      </c>
      <c r="AY167" s="23" t="s">
        <v>130</v>
      </c>
      <c r="BE167" s="202">
        <f t="shared" si="4"/>
        <v>0</v>
      </c>
      <c r="BF167" s="202">
        <f t="shared" si="5"/>
        <v>0</v>
      </c>
      <c r="BG167" s="202">
        <f t="shared" si="6"/>
        <v>0</v>
      </c>
      <c r="BH167" s="202">
        <f t="shared" si="7"/>
        <v>0</v>
      </c>
      <c r="BI167" s="202">
        <f t="shared" si="8"/>
        <v>0</v>
      </c>
      <c r="BJ167" s="23" t="s">
        <v>82</v>
      </c>
      <c r="BK167" s="202">
        <f t="shared" si="9"/>
        <v>0</v>
      </c>
      <c r="BL167" s="23" t="s">
        <v>137</v>
      </c>
      <c r="BM167" s="23" t="s">
        <v>327</v>
      </c>
    </row>
    <row r="168" spans="2:65" s="1" customFormat="1" ht="14.4" customHeight="1">
      <c r="B168" s="40"/>
      <c r="C168" s="226" t="s">
        <v>328</v>
      </c>
      <c r="D168" s="226" t="s">
        <v>167</v>
      </c>
      <c r="E168" s="227" t="s">
        <v>329</v>
      </c>
      <c r="F168" s="228" t="s">
        <v>330</v>
      </c>
      <c r="G168" s="229" t="s">
        <v>191</v>
      </c>
      <c r="H168" s="230">
        <v>13</v>
      </c>
      <c r="I168" s="231"/>
      <c r="J168" s="232">
        <f t="shared" si="0"/>
        <v>0</v>
      </c>
      <c r="K168" s="228" t="s">
        <v>136</v>
      </c>
      <c r="L168" s="233"/>
      <c r="M168" s="234" t="s">
        <v>21</v>
      </c>
      <c r="N168" s="235" t="s">
        <v>45</v>
      </c>
      <c r="O168" s="41"/>
      <c r="P168" s="200">
        <f t="shared" si="1"/>
        <v>0</v>
      </c>
      <c r="Q168" s="200">
        <v>6.4999999999999997E-3</v>
      </c>
      <c r="R168" s="200">
        <f t="shared" si="2"/>
        <v>8.4499999999999992E-2</v>
      </c>
      <c r="S168" s="200">
        <v>0</v>
      </c>
      <c r="T168" s="201">
        <f t="shared" si="3"/>
        <v>0</v>
      </c>
      <c r="AR168" s="23" t="s">
        <v>171</v>
      </c>
      <c r="AT168" s="23" t="s">
        <v>167</v>
      </c>
      <c r="AU168" s="23" t="s">
        <v>84</v>
      </c>
      <c r="AY168" s="23" t="s">
        <v>130</v>
      </c>
      <c r="BE168" s="202">
        <f t="shared" si="4"/>
        <v>0</v>
      </c>
      <c r="BF168" s="202">
        <f t="shared" si="5"/>
        <v>0</v>
      </c>
      <c r="BG168" s="202">
        <f t="shared" si="6"/>
        <v>0</v>
      </c>
      <c r="BH168" s="202">
        <f t="shared" si="7"/>
        <v>0</v>
      </c>
      <c r="BI168" s="202">
        <f t="shared" si="8"/>
        <v>0</v>
      </c>
      <c r="BJ168" s="23" t="s">
        <v>82</v>
      </c>
      <c r="BK168" s="202">
        <f t="shared" si="9"/>
        <v>0</v>
      </c>
      <c r="BL168" s="23" t="s">
        <v>137</v>
      </c>
      <c r="BM168" s="23" t="s">
        <v>331</v>
      </c>
    </row>
    <row r="169" spans="2:65" s="1" customFormat="1" ht="14.4" customHeight="1">
      <c r="B169" s="40"/>
      <c r="C169" s="226" t="s">
        <v>332</v>
      </c>
      <c r="D169" s="226" t="s">
        <v>167</v>
      </c>
      <c r="E169" s="227" t="s">
        <v>333</v>
      </c>
      <c r="F169" s="228" t="s">
        <v>334</v>
      </c>
      <c r="G169" s="229" t="s">
        <v>191</v>
      </c>
      <c r="H169" s="230">
        <v>13</v>
      </c>
      <c r="I169" s="231"/>
      <c r="J169" s="232">
        <f t="shared" si="0"/>
        <v>0</v>
      </c>
      <c r="K169" s="228" t="s">
        <v>136</v>
      </c>
      <c r="L169" s="233"/>
      <c r="M169" s="234" t="s">
        <v>21</v>
      </c>
      <c r="N169" s="235" t="s">
        <v>45</v>
      </c>
      <c r="O169" s="41"/>
      <c r="P169" s="200">
        <f t="shared" si="1"/>
        <v>0</v>
      </c>
      <c r="Q169" s="200">
        <v>1.4999999999999999E-4</v>
      </c>
      <c r="R169" s="200">
        <f t="shared" si="2"/>
        <v>1.9499999999999999E-3</v>
      </c>
      <c r="S169" s="200">
        <v>0</v>
      </c>
      <c r="T169" s="201">
        <f t="shared" si="3"/>
        <v>0</v>
      </c>
      <c r="AR169" s="23" t="s">
        <v>171</v>
      </c>
      <c r="AT169" s="23" t="s">
        <v>167</v>
      </c>
      <c r="AU169" s="23" t="s">
        <v>84</v>
      </c>
      <c r="AY169" s="23" t="s">
        <v>130</v>
      </c>
      <c r="BE169" s="202">
        <f t="shared" si="4"/>
        <v>0</v>
      </c>
      <c r="BF169" s="202">
        <f t="shared" si="5"/>
        <v>0</v>
      </c>
      <c r="BG169" s="202">
        <f t="shared" si="6"/>
        <v>0</v>
      </c>
      <c r="BH169" s="202">
        <f t="shared" si="7"/>
        <v>0</v>
      </c>
      <c r="BI169" s="202">
        <f t="shared" si="8"/>
        <v>0</v>
      </c>
      <c r="BJ169" s="23" t="s">
        <v>82</v>
      </c>
      <c r="BK169" s="202">
        <f t="shared" si="9"/>
        <v>0</v>
      </c>
      <c r="BL169" s="23" t="s">
        <v>137</v>
      </c>
      <c r="BM169" s="23" t="s">
        <v>335</v>
      </c>
    </row>
    <row r="170" spans="2:65" s="1" customFormat="1" ht="14.4" customHeight="1">
      <c r="B170" s="40"/>
      <c r="C170" s="226" t="s">
        <v>336</v>
      </c>
      <c r="D170" s="226" t="s">
        <v>167</v>
      </c>
      <c r="E170" s="227" t="s">
        <v>337</v>
      </c>
      <c r="F170" s="228" t="s">
        <v>338</v>
      </c>
      <c r="G170" s="229" t="s">
        <v>191</v>
      </c>
      <c r="H170" s="230">
        <v>27</v>
      </c>
      <c r="I170" s="231"/>
      <c r="J170" s="232">
        <f t="shared" si="0"/>
        <v>0</v>
      </c>
      <c r="K170" s="228" t="s">
        <v>136</v>
      </c>
      <c r="L170" s="233"/>
      <c r="M170" s="234" t="s">
        <v>21</v>
      </c>
      <c r="N170" s="235" t="s">
        <v>45</v>
      </c>
      <c r="O170" s="41"/>
      <c r="P170" s="200">
        <f t="shared" si="1"/>
        <v>0</v>
      </c>
      <c r="Q170" s="200">
        <v>4.0000000000000002E-4</v>
      </c>
      <c r="R170" s="200">
        <f t="shared" si="2"/>
        <v>1.0800000000000001E-2</v>
      </c>
      <c r="S170" s="200">
        <v>0</v>
      </c>
      <c r="T170" s="201">
        <f t="shared" si="3"/>
        <v>0</v>
      </c>
      <c r="AR170" s="23" t="s">
        <v>171</v>
      </c>
      <c r="AT170" s="23" t="s">
        <v>167</v>
      </c>
      <c r="AU170" s="23" t="s">
        <v>84</v>
      </c>
      <c r="AY170" s="23" t="s">
        <v>130</v>
      </c>
      <c r="BE170" s="202">
        <f t="shared" si="4"/>
        <v>0</v>
      </c>
      <c r="BF170" s="202">
        <f t="shared" si="5"/>
        <v>0</v>
      </c>
      <c r="BG170" s="202">
        <f t="shared" si="6"/>
        <v>0</v>
      </c>
      <c r="BH170" s="202">
        <f t="shared" si="7"/>
        <v>0</v>
      </c>
      <c r="BI170" s="202">
        <f t="shared" si="8"/>
        <v>0</v>
      </c>
      <c r="BJ170" s="23" t="s">
        <v>82</v>
      </c>
      <c r="BK170" s="202">
        <f t="shared" si="9"/>
        <v>0</v>
      </c>
      <c r="BL170" s="23" t="s">
        <v>137</v>
      </c>
      <c r="BM170" s="23" t="s">
        <v>339</v>
      </c>
    </row>
    <row r="171" spans="2:65" s="1" customFormat="1" ht="22.8" customHeight="1">
      <c r="B171" s="40"/>
      <c r="C171" s="191" t="s">
        <v>340</v>
      </c>
      <c r="D171" s="191" t="s">
        <v>132</v>
      </c>
      <c r="E171" s="192" t="s">
        <v>341</v>
      </c>
      <c r="F171" s="193" t="s">
        <v>342</v>
      </c>
      <c r="G171" s="194" t="s">
        <v>213</v>
      </c>
      <c r="H171" s="195">
        <v>1245</v>
      </c>
      <c r="I171" s="196"/>
      <c r="J171" s="197">
        <f t="shared" si="0"/>
        <v>0</v>
      </c>
      <c r="K171" s="193" t="s">
        <v>136</v>
      </c>
      <c r="L171" s="60"/>
      <c r="M171" s="198" t="s">
        <v>21</v>
      </c>
      <c r="N171" s="199" t="s">
        <v>45</v>
      </c>
      <c r="O171" s="41"/>
      <c r="P171" s="200">
        <f t="shared" si="1"/>
        <v>0</v>
      </c>
      <c r="Q171" s="200">
        <v>8.0000000000000007E-5</v>
      </c>
      <c r="R171" s="200">
        <f t="shared" si="2"/>
        <v>9.9600000000000008E-2</v>
      </c>
      <c r="S171" s="200">
        <v>0</v>
      </c>
      <c r="T171" s="201">
        <f t="shared" si="3"/>
        <v>0</v>
      </c>
      <c r="AR171" s="23" t="s">
        <v>137</v>
      </c>
      <c r="AT171" s="23" t="s">
        <v>132</v>
      </c>
      <c r="AU171" s="23" t="s">
        <v>84</v>
      </c>
      <c r="AY171" s="23" t="s">
        <v>130</v>
      </c>
      <c r="BE171" s="202">
        <f t="shared" si="4"/>
        <v>0</v>
      </c>
      <c r="BF171" s="202">
        <f t="shared" si="5"/>
        <v>0</v>
      </c>
      <c r="BG171" s="202">
        <f t="shared" si="6"/>
        <v>0</v>
      </c>
      <c r="BH171" s="202">
        <f t="shared" si="7"/>
        <v>0</v>
      </c>
      <c r="BI171" s="202">
        <f t="shared" si="8"/>
        <v>0</v>
      </c>
      <c r="BJ171" s="23" t="s">
        <v>82</v>
      </c>
      <c r="BK171" s="202">
        <f t="shared" si="9"/>
        <v>0</v>
      </c>
      <c r="BL171" s="23" t="s">
        <v>137</v>
      </c>
      <c r="BM171" s="23" t="s">
        <v>343</v>
      </c>
    </row>
    <row r="172" spans="2:65" s="1" customFormat="1" ht="22.8" customHeight="1">
      <c r="B172" s="40"/>
      <c r="C172" s="191" t="s">
        <v>9</v>
      </c>
      <c r="D172" s="191" t="s">
        <v>132</v>
      </c>
      <c r="E172" s="192" t="s">
        <v>344</v>
      </c>
      <c r="F172" s="193" t="s">
        <v>345</v>
      </c>
      <c r="G172" s="194" t="s">
        <v>213</v>
      </c>
      <c r="H172" s="195">
        <v>1030</v>
      </c>
      <c r="I172" s="196"/>
      <c r="J172" s="197">
        <f t="shared" si="0"/>
        <v>0</v>
      </c>
      <c r="K172" s="193" t="s">
        <v>136</v>
      </c>
      <c r="L172" s="60"/>
      <c r="M172" s="198" t="s">
        <v>21</v>
      </c>
      <c r="N172" s="199" t="s">
        <v>45</v>
      </c>
      <c r="O172" s="41"/>
      <c r="P172" s="200">
        <f t="shared" si="1"/>
        <v>0</v>
      </c>
      <c r="Q172" s="200">
        <v>3.0000000000000001E-5</v>
      </c>
      <c r="R172" s="200">
        <f t="shared" si="2"/>
        <v>3.09E-2</v>
      </c>
      <c r="S172" s="200">
        <v>0</v>
      </c>
      <c r="T172" s="201">
        <f t="shared" si="3"/>
        <v>0</v>
      </c>
      <c r="AR172" s="23" t="s">
        <v>137</v>
      </c>
      <c r="AT172" s="23" t="s">
        <v>132</v>
      </c>
      <c r="AU172" s="23" t="s">
        <v>84</v>
      </c>
      <c r="AY172" s="23" t="s">
        <v>130</v>
      </c>
      <c r="BE172" s="202">
        <f t="shared" si="4"/>
        <v>0</v>
      </c>
      <c r="BF172" s="202">
        <f t="shared" si="5"/>
        <v>0</v>
      </c>
      <c r="BG172" s="202">
        <f t="shared" si="6"/>
        <v>0</v>
      </c>
      <c r="BH172" s="202">
        <f t="shared" si="7"/>
        <v>0</v>
      </c>
      <c r="BI172" s="202">
        <f t="shared" si="8"/>
        <v>0</v>
      </c>
      <c r="BJ172" s="23" t="s">
        <v>82</v>
      </c>
      <c r="BK172" s="202">
        <f t="shared" si="9"/>
        <v>0</v>
      </c>
      <c r="BL172" s="23" t="s">
        <v>137</v>
      </c>
      <c r="BM172" s="23" t="s">
        <v>346</v>
      </c>
    </row>
    <row r="173" spans="2:65" s="1" customFormat="1" ht="22.8" customHeight="1">
      <c r="B173" s="40"/>
      <c r="C173" s="191" t="s">
        <v>347</v>
      </c>
      <c r="D173" s="191" t="s">
        <v>132</v>
      </c>
      <c r="E173" s="192" t="s">
        <v>348</v>
      </c>
      <c r="F173" s="193" t="s">
        <v>349</v>
      </c>
      <c r="G173" s="194" t="s">
        <v>213</v>
      </c>
      <c r="H173" s="195">
        <v>3510</v>
      </c>
      <c r="I173" s="196"/>
      <c r="J173" s="197">
        <f t="shared" si="0"/>
        <v>0</v>
      </c>
      <c r="K173" s="193" t="s">
        <v>136</v>
      </c>
      <c r="L173" s="60"/>
      <c r="M173" s="198" t="s">
        <v>21</v>
      </c>
      <c r="N173" s="199" t="s">
        <v>45</v>
      </c>
      <c r="O173" s="41"/>
      <c r="P173" s="200">
        <f t="shared" si="1"/>
        <v>0</v>
      </c>
      <c r="Q173" s="200">
        <v>1.4999999999999999E-4</v>
      </c>
      <c r="R173" s="200">
        <f t="shared" si="2"/>
        <v>0.52649999999999997</v>
      </c>
      <c r="S173" s="200">
        <v>0</v>
      </c>
      <c r="T173" s="201">
        <f t="shared" si="3"/>
        <v>0</v>
      </c>
      <c r="AR173" s="23" t="s">
        <v>137</v>
      </c>
      <c r="AT173" s="23" t="s">
        <v>132</v>
      </c>
      <c r="AU173" s="23" t="s">
        <v>84</v>
      </c>
      <c r="AY173" s="23" t="s">
        <v>130</v>
      </c>
      <c r="BE173" s="202">
        <f t="shared" si="4"/>
        <v>0</v>
      </c>
      <c r="BF173" s="202">
        <f t="shared" si="5"/>
        <v>0</v>
      </c>
      <c r="BG173" s="202">
        <f t="shared" si="6"/>
        <v>0</v>
      </c>
      <c r="BH173" s="202">
        <f t="shared" si="7"/>
        <v>0</v>
      </c>
      <c r="BI173" s="202">
        <f t="shared" si="8"/>
        <v>0</v>
      </c>
      <c r="BJ173" s="23" t="s">
        <v>82</v>
      </c>
      <c r="BK173" s="202">
        <f t="shared" si="9"/>
        <v>0</v>
      </c>
      <c r="BL173" s="23" t="s">
        <v>137</v>
      </c>
      <c r="BM173" s="23" t="s">
        <v>350</v>
      </c>
    </row>
    <row r="174" spans="2:65" s="1" customFormat="1" ht="22.8" customHeight="1">
      <c r="B174" s="40"/>
      <c r="C174" s="191" t="s">
        <v>351</v>
      </c>
      <c r="D174" s="191" t="s">
        <v>132</v>
      </c>
      <c r="E174" s="192" t="s">
        <v>352</v>
      </c>
      <c r="F174" s="193" t="s">
        <v>353</v>
      </c>
      <c r="G174" s="194" t="s">
        <v>213</v>
      </c>
      <c r="H174" s="195">
        <v>255</v>
      </c>
      <c r="I174" s="196"/>
      <c r="J174" s="197">
        <f t="shared" si="0"/>
        <v>0</v>
      </c>
      <c r="K174" s="193" t="s">
        <v>136</v>
      </c>
      <c r="L174" s="60"/>
      <c r="M174" s="198" t="s">
        <v>21</v>
      </c>
      <c r="N174" s="199" t="s">
        <v>45</v>
      </c>
      <c r="O174" s="41"/>
      <c r="P174" s="200">
        <f t="shared" si="1"/>
        <v>0</v>
      </c>
      <c r="Q174" s="200">
        <v>5.0000000000000002E-5</v>
      </c>
      <c r="R174" s="200">
        <f t="shared" si="2"/>
        <v>1.2750000000000001E-2</v>
      </c>
      <c r="S174" s="200">
        <v>0</v>
      </c>
      <c r="T174" s="201">
        <f t="shared" si="3"/>
        <v>0</v>
      </c>
      <c r="AR174" s="23" t="s">
        <v>137</v>
      </c>
      <c r="AT174" s="23" t="s">
        <v>132</v>
      </c>
      <c r="AU174" s="23" t="s">
        <v>84</v>
      </c>
      <c r="AY174" s="23" t="s">
        <v>130</v>
      </c>
      <c r="BE174" s="202">
        <f t="shared" si="4"/>
        <v>0</v>
      </c>
      <c r="BF174" s="202">
        <f t="shared" si="5"/>
        <v>0</v>
      </c>
      <c r="BG174" s="202">
        <f t="shared" si="6"/>
        <v>0</v>
      </c>
      <c r="BH174" s="202">
        <f t="shared" si="7"/>
        <v>0</v>
      </c>
      <c r="BI174" s="202">
        <f t="shared" si="8"/>
        <v>0</v>
      </c>
      <c r="BJ174" s="23" t="s">
        <v>82</v>
      </c>
      <c r="BK174" s="202">
        <f t="shared" si="9"/>
        <v>0</v>
      </c>
      <c r="BL174" s="23" t="s">
        <v>137</v>
      </c>
      <c r="BM174" s="23" t="s">
        <v>354</v>
      </c>
    </row>
    <row r="175" spans="2:65" s="1" customFormat="1" ht="22.8" customHeight="1">
      <c r="B175" s="40"/>
      <c r="C175" s="191" t="s">
        <v>355</v>
      </c>
      <c r="D175" s="191" t="s">
        <v>132</v>
      </c>
      <c r="E175" s="192" t="s">
        <v>356</v>
      </c>
      <c r="F175" s="193" t="s">
        <v>357</v>
      </c>
      <c r="G175" s="194" t="s">
        <v>135</v>
      </c>
      <c r="H175" s="195">
        <v>9</v>
      </c>
      <c r="I175" s="196"/>
      <c r="J175" s="197">
        <f t="shared" si="0"/>
        <v>0</v>
      </c>
      <c r="K175" s="193" t="s">
        <v>136</v>
      </c>
      <c r="L175" s="60"/>
      <c r="M175" s="198" t="s">
        <v>21</v>
      </c>
      <c r="N175" s="199" t="s">
        <v>45</v>
      </c>
      <c r="O175" s="41"/>
      <c r="P175" s="200">
        <f t="shared" si="1"/>
        <v>0</v>
      </c>
      <c r="Q175" s="200">
        <v>5.9999999999999995E-4</v>
      </c>
      <c r="R175" s="200">
        <f t="shared" si="2"/>
        <v>5.3999999999999994E-3</v>
      </c>
      <c r="S175" s="200">
        <v>0</v>
      </c>
      <c r="T175" s="201">
        <f t="shared" si="3"/>
        <v>0</v>
      </c>
      <c r="AR175" s="23" t="s">
        <v>137</v>
      </c>
      <c r="AT175" s="23" t="s">
        <v>132</v>
      </c>
      <c r="AU175" s="23" t="s">
        <v>84</v>
      </c>
      <c r="AY175" s="23" t="s">
        <v>130</v>
      </c>
      <c r="BE175" s="202">
        <f t="shared" si="4"/>
        <v>0</v>
      </c>
      <c r="BF175" s="202">
        <f t="shared" si="5"/>
        <v>0</v>
      </c>
      <c r="BG175" s="202">
        <f t="shared" si="6"/>
        <v>0</v>
      </c>
      <c r="BH175" s="202">
        <f t="shared" si="7"/>
        <v>0</v>
      </c>
      <c r="BI175" s="202">
        <f t="shared" si="8"/>
        <v>0</v>
      </c>
      <c r="BJ175" s="23" t="s">
        <v>82</v>
      </c>
      <c r="BK175" s="202">
        <f t="shared" si="9"/>
        <v>0</v>
      </c>
      <c r="BL175" s="23" t="s">
        <v>137</v>
      </c>
      <c r="BM175" s="23" t="s">
        <v>358</v>
      </c>
    </row>
    <row r="176" spans="2:65" s="1" customFormat="1" ht="22.8" customHeight="1">
      <c r="B176" s="40"/>
      <c r="C176" s="191" t="s">
        <v>359</v>
      </c>
      <c r="D176" s="191" t="s">
        <v>132</v>
      </c>
      <c r="E176" s="192" t="s">
        <v>360</v>
      </c>
      <c r="F176" s="193" t="s">
        <v>361</v>
      </c>
      <c r="G176" s="194" t="s">
        <v>213</v>
      </c>
      <c r="H176" s="195">
        <v>1245</v>
      </c>
      <c r="I176" s="196"/>
      <c r="J176" s="197">
        <f t="shared" si="0"/>
        <v>0</v>
      </c>
      <c r="K176" s="193" t="s">
        <v>136</v>
      </c>
      <c r="L176" s="60"/>
      <c r="M176" s="198" t="s">
        <v>21</v>
      </c>
      <c r="N176" s="199" t="s">
        <v>45</v>
      </c>
      <c r="O176" s="41"/>
      <c r="P176" s="200">
        <f t="shared" si="1"/>
        <v>0</v>
      </c>
      <c r="Q176" s="200">
        <v>2.0000000000000001E-4</v>
      </c>
      <c r="R176" s="200">
        <f t="shared" si="2"/>
        <v>0.249</v>
      </c>
      <c r="S176" s="200">
        <v>0</v>
      </c>
      <c r="T176" s="201">
        <f t="shared" si="3"/>
        <v>0</v>
      </c>
      <c r="AR176" s="23" t="s">
        <v>137</v>
      </c>
      <c r="AT176" s="23" t="s">
        <v>132</v>
      </c>
      <c r="AU176" s="23" t="s">
        <v>84</v>
      </c>
      <c r="AY176" s="23" t="s">
        <v>130</v>
      </c>
      <c r="BE176" s="202">
        <f t="shared" si="4"/>
        <v>0</v>
      </c>
      <c r="BF176" s="202">
        <f t="shared" si="5"/>
        <v>0</v>
      </c>
      <c r="BG176" s="202">
        <f t="shared" si="6"/>
        <v>0</v>
      </c>
      <c r="BH176" s="202">
        <f t="shared" si="7"/>
        <v>0</v>
      </c>
      <c r="BI176" s="202">
        <f t="shared" si="8"/>
        <v>0</v>
      </c>
      <c r="BJ176" s="23" t="s">
        <v>82</v>
      </c>
      <c r="BK176" s="202">
        <f t="shared" si="9"/>
        <v>0</v>
      </c>
      <c r="BL176" s="23" t="s">
        <v>137</v>
      </c>
      <c r="BM176" s="23" t="s">
        <v>362</v>
      </c>
    </row>
    <row r="177" spans="2:65" s="1" customFormat="1" ht="22.8" customHeight="1">
      <c r="B177" s="40"/>
      <c r="C177" s="191" t="s">
        <v>363</v>
      </c>
      <c r="D177" s="191" t="s">
        <v>132</v>
      </c>
      <c r="E177" s="192" t="s">
        <v>364</v>
      </c>
      <c r="F177" s="193" t="s">
        <v>365</v>
      </c>
      <c r="G177" s="194" t="s">
        <v>213</v>
      </c>
      <c r="H177" s="195">
        <v>1030</v>
      </c>
      <c r="I177" s="196"/>
      <c r="J177" s="197">
        <f t="shared" si="0"/>
        <v>0</v>
      </c>
      <c r="K177" s="193" t="s">
        <v>136</v>
      </c>
      <c r="L177" s="60"/>
      <c r="M177" s="198" t="s">
        <v>21</v>
      </c>
      <c r="N177" s="199" t="s">
        <v>45</v>
      </c>
      <c r="O177" s="41"/>
      <c r="P177" s="200">
        <f t="shared" si="1"/>
        <v>0</v>
      </c>
      <c r="Q177" s="200">
        <v>6.9999999999999994E-5</v>
      </c>
      <c r="R177" s="200">
        <f t="shared" si="2"/>
        <v>7.2099999999999997E-2</v>
      </c>
      <c r="S177" s="200">
        <v>0</v>
      </c>
      <c r="T177" s="201">
        <f t="shared" si="3"/>
        <v>0</v>
      </c>
      <c r="AR177" s="23" t="s">
        <v>137</v>
      </c>
      <c r="AT177" s="23" t="s">
        <v>132</v>
      </c>
      <c r="AU177" s="23" t="s">
        <v>84</v>
      </c>
      <c r="AY177" s="23" t="s">
        <v>130</v>
      </c>
      <c r="BE177" s="202">
        <f t="shared" si="4"/>
        <v>0</v>
      </c>
      <c r="BF177" s="202">
        <f t="shared" si="5"/>
        <v>0</v>
      </c>
      <c r="BG177" s="202">
        <f t="shared" si="6"/>
        <v>0</v>
      </c>
      <c r="BH177" s="202">
        <f t="shared" si="7"/>
        <v>0</v>
      </c>
      <c r="BI177" s="202">
        <f t="shared" si="8"/>
        <v>0</v>
      </c>
      <c r="BJ177" s="23" t="s">
        <v>82</v>
      </c>
      <c r="BK177" s="202">
        <f t="shared" si="9"/>
        <v>0</v>
      </c>
      <c r="BL177" s="23" t="s">
        <v>137</v>
      </c>
      <c r="BM177" s="23" t="s">
        <v>366</v>
      </c>
    </row>
    <row r="178" spans="2:65" s="1" customFormat="1" ht="22.8" customHeight="1">
      <c r="B178" s="40"/>
      <c r="C178" s="191" t="s">
        <v>367</v>
      </c>
      <c r="D178" s="191" t="s">
        <v>132</v>
      </c>
      <c r="E178" s="192" t="s">
        <v>368</v>
      </c>
      <c r="F178" s="193" t="s">
        <v>369</v>
      </c>
      <c r="G178" s="194" t="s">
        <v>213</v>
      </c>
      <c r="H178" s="195">
        <v>3510</v>
      </c>
      <c r="I178" s="196"/>
      <c r="J178" s="197">
        <f t="shared" si="0"/>
        <v>0</v>
      </c>
      <c r="K178" s="193" t="s">
        <v>136</v>
      </c>
      <c r="L178" s="60"/>
      <c r="M178" s="198" t="s">
        <v>21</v>
      </c>
      <c r="N178" s="199" t="s">
        <v>45</v>
      </c>
      <c r="O178" s="41"/>
      <c r="P178" s="200">
        <f t="shared" si="1"/>
        <v>0</v>
      </c>
      <c r="Q178" s="200">
        <v>4.0000000000000002E-4</v>
      </c>
      <c r="R178" s="200">
        <f t="shared" si="2"/>
        <v>1.4040000000000001</v>
      </c>
      <c r="S178" s="200">
        <v>0</v>
      </c>
      <c r="T178" s="201">
        <f t="shared" si="3"/>
        <v>0</v>
      </c>
      <c r="AR178" s="23" t="s">
        <v>137</v>
      </c>
      <c r="AT178" s="23" t="s">
        <v>132</v>
      </c>
      <c r="AU178" s="23" t="s">
        <v>84</v>
      </c>
      <c r="AY178" s="23" t="s">
        <v>130</v>
      </c>
      <c r="BE178" s="202">
        <f t="shared" si="4"/>
        <v>0</v>
      </c>
      <c r="BF178" s="202">
        <f t="shared" si="5"/>
        <v>0</v>
      </c>
      <c r="BG178" s="202">
        <f t="shared" si="6"/>
        <v>0</v>
      </c>
      <c r="BH178" s="202">
        <f t="shared" si="7"/>
        <v>0</v>
      </c>
      <c r="BI178" s="202">
        <f t="shared" si="8"/>
        <v>0</v>
      </c>
      <c r="BJ178" s="23" t="s">
        <v>82</v>
      </c>
      <c r="BK178" s="202">
        <f t="shared" si="9"/>
        <v>0</v>
      </c>
      <c r="BL178" s="23" t="s">
        <v>137</v>
      </c>
      <c r="BM178" s="23" t="s">
        <v>370</v>
      </c>
    </row>
    <row r="179" spans="2:65" s="1" customFormat="1" ht="22.8" customHeight="1">
      <c r="B179" s="40"/>
      <c r="C179" s="191" t="s">
        <v>371</v>
      </c>
      <c r="D179" s="191" t="s">
        <v>132</v>
      </c>
      <c r="E179" s="192" t="s">
        <v>372</v>
      </c>
      <c r="F179" s="193" t="s">
        <v>373</v>
      </c>
      <c r="G179" s="194" t="s">
        <v>213</v>
      </c>
      <c r="H179" s="195">
        <v>255</v>
      </c>
      <c r="I179" s="196"/>
      <c r="J179" s="197">
        <f t="shared" si="0"/>
        <v>0</v>
      </c>
      <c r="K179" s="193" t="s">
        <v>136</v>
      </c>
      <c r="L179" s="60"/>
      <c r="M179" s="198" t="s">
        <v>21</v>
      </c>
      <c r="N179" s="199" t="s">
        <v>45</v>
      </c>
      <c r="O179" s="41"/>
      <c r="P179" s="200">
        <f t="shared" si="1"/>
        <v>0</v>
      </c>
      <c r="Q179" s="200">
        <v>1.2999999999999999E-4</v>
      </c>
      <c r="R179" s="200">
        <f t="shared" si="2"/>
        <v>3.3149999999999999E-2</v>
      </c>
      <c r="S179" s="200">
        <v>0</v>
      </c>
      <c r="T179" s="201">
        <f t="shared" si="3"/>
        <v>0</v>
      </c>
      <c r="AR179" s="23" t="s">
        <v>137</v>
      </c>
      <c r="AT179" s="23" t="s">
        <v>132</v>
      </c>
      <c r="AU179" s="23" t="s">
        <v>84</v>
      </c>
      <c r="AY179" s="23" t="s">
        <v>130</v>
      </c>
      <c r="BE179" s="202">
        <f t="shared" si="4"/>
        <v>0</v>
      </c>
      <c r="BF179" s="202">
        <f t="shared" si="5"/>
        <v>0</v>
      </c>
      <c r="BG179" s="202">
        <f t="shared" si="6"/>
        <v>0</v>
      </c>
      <c r="BH179" s="202">
        <f t="shared" si="7"/>
        <v>0</v>
      </c>
      <c r="BI179" s="202">
        <f t="shared" si="8"/>
        <v>0</v>
      </c>
      <c r="BJ179" s="23" t="s">
        <v>82</v>
      </c>
      <c r="BK179" s="202">
        <f t="shared" si="9"/>
        <v>0</v>
      </c>
      <c r="BL179" s="23" t="s">
        <v>137</v>
      </c>
      <c r="BM179" s="23" t="s">
        <v>374</v>
      </c>
    </row>
    <row r="180" spans="2:65" s="1" customFormat="1" ht="22.8" customHeight="1">
      <c r="B180" s="40"/>
      <c r="C180" s="191" t="s">
        <v>375</v>
      </c>
      <c r="D180" s="191" t="s">
        <v>132</v>
      </c>
      <c r="E180" s="192" t="s">
        <v>376</v>
      </c>
      <c r="F180" s="193" t="s">
        <v>377</v>
      </c>
      <c r="G180" s="194" t="s">
        <v>135</v>
      </c>
      <c r="H180" s="195">
        <v>9</v>
      </c>
      <c r="I180" s="196"/>
      <c r="J180" s="197">
        <f t="shared" si="0"/>
        <v>0</v>
      </c>
      <c r="K180" s="193" t="s">
        <v>136</v>
      </c>
      <c r="L180" s="60"/>
      <c r="M180" s="198" t="s">
        <v>21</v>
      </c>
      <c r="N180" s="199" t="s">
        <v>45</v>
      </c>
      <c r="O180" s="41"/>
      <c r="P180" s="200">
        <f t="shared" si="1"/>
        <v>0</v>
      </c>
      <c r="Q180" s="200">
        <v>1.6000000000000001E-3</v>
      </c>
      <c r="R180" s="200">
        <f t="shared" si="2"/>
        <v>1.4400000000000001E-2</v>
      </c>
      <c r="S180" s="200">
        <v>0</v>
      </c>
      <c r="T180" s="201">
        <f t="shared" si="3"/>
        <v>0</v>
      </c>
      <c r="AR180" s="23" t="s">
        <v>137</v>
      </c>
      <c r="AT180" s="23" t="s">
        <v>132</v>
      </c>
      <c r="AU180" s="23" t="s">
        <v>84</v>
      </c>
      <c r="AY180" s="23" t="s">
        <v>130</v>
      </c>
      <c r="BE180" s="202">
        <f t="shared" si="4"/>
        <v>0</v>
      </c>
      <c r="BF180" s="202">
        <f t="shared" si="5"/>
        <v>0</v>
      </c>
      <c r="BG180" s="202">
        <f t="shared" si="6"/>
        <v>0</v>
      </c>
      <c r="BH180" s="202">
        <f t="shared" si="7"/>
        <v>0</v>
      </c>
      <c r="BI180" s="202">
        <f t="shared" si="8"/>
        <v>0</v>
      </c>
      <c r="BJ180" s="23" t="s">
        <v>82</v>
      </c>
      <c r="BK180" s="202">
        <f t="shared" si="9"/>
        <v>0</v>
      </c>
      <c r="BL180" s="23" t="s">
        <v>137</v>
      </c>
      <c r="BM180" s="23" t="s">
        <v>378</v>
      </c>
    </row>
    <row r="181" spans="2:65" s="1" customFormat="1" ht="22.8" customHeight="1">
      <c r="B181" s="40"/>
      <c r="C181" s="191" t="s">
        <v>379</v>
      </c>
      <c r="D181" s="191" t="s">
        <v>132</v>
      </c>
      <c r="E181" s="192" t="s">
        <v>380</v>
      </c>
      <c r="F181" s="193" t="s">
        <v>381</v>
      </c>
      <c r="G181" s="194" t="s">
        <v>135</v>
      </c>
      <c r="H181" s="195">
        <v>2820</v>
      </c>
      <c r="I181" s="196"/>
      <c r="J181" s="197">
        <f t="shared" si="0"/>
        <v>0</v>
      </c>
      <c r="K181" s="193" t="s">
        <v>136</v>
      </c>
      <c r="L181" s="60"/>
      <c r="M181" s="198" t="s">
        <v>21</v>
      </c>
      <c r="N181" s="199" t="s">
        <v>45</v>
      </c>
      <c r="O181" s="41"/>
      <c r="P181" s="200">
        <f t="shared" si="1"/>
        <v>0</v>
      </c>
      <c r="Q181" s="200">
        <v>1.98E-3</v>
      </c>
      <c r="R181" s="200">
        <f t="shared" si="2"/>
        <v>5.5835999999999997</v>
      </c>
      <c r="S181" s="200">
        <v>0</v>
      </c>
      <c r="T181" s="201">
        <f t="shared" si="3"/>
        <v>0</v>
      </c>
      <c r="AR181" s="23" t="s">
        <v>137</v>
      </c>
      <c r="AT181" s="23" t="s">
        <v>132</v>
      </c>
      <c r="AU181" s="23" t="s">
        <v>84</v>
      </c>
      <c r="AY181" s="23" t="s">
        <v>130</v>
      </c>
      <c r="BE181" s="202">
        <f t="shared" si="4"/>
        <v>0</v>
      </c>
      <c r="BF181" s="202">
        <f t="shared" si="5"/>
        <v>0</v>
      </c>
      <c r="BG181" s="202">
        <f t="shared" si="6"/>
        <v>0</v>
      </c>
      <c r="BH181" s="202">
        <f t="shared" si="7"/>
        <v>0</v>
      </c>
      <c r="BI181" s="202">
        <f t="shared" si="8"/>
        <v>0</v>
      </c>
      <c r="BJ181" s="23" t="s">
        <v>82</v>
      </c>
      <c r="BK181" s="202">
        <f t="shared" si="9"/>
        <v>0</v>
      </c>
      <c r="BL181" s="23" t="s">
        <v>137</v>
      </c>
      <c r="BM181" s="23" t="s">
        <v>382</v>
      </c>
    </row>
    <row r="182" spans="2:65" s="1" customFormat="1" ht="45.6" customHeight="1">
      <c r="B182" s="40"/>
      <c r="C182" s="191" t="s">
        <v>383</v>
      </c>
      <c r="D182" s="191" t="s">
        <v>132</v>
      </c>
      <c r="E182" s="192" t="s">
        <v>384</v>
      </c>
      <c r="F182" s="193" t="s">
        <v>385</v>
      </c>
      <c r="G182" s="194" t="s">
        <v>213</v>
      </c>
      <c r="H182" s="195">
        <v>3765</v>
      </c>
      <c r="I182" s="196"/>
      <c r="J182" s="197">
        <f t="shared" si="0"/>
        <v>0</v>
      </c>
      <c r="K182" s="193" t="s">
        <v>136</v>
      </c>
      <c r="L182" s="60"/>
      <c r="M182" s="198" t="s">
        <v>21</v>
      </c>
      <c r="N182" s="199" t="s">
        <v>45</v>
      </c>
      <c r="O182" s="41"/>
      <c r="P182" s="200">
        <f t="shared" si="1"/>
        <v>0</v>
      </c>
      <c r="Q182" s="200">
        <v>0</v>
      </c>
      <c r="R182" s="200">
        <f t="shared" si="2"/>
        <v>0</v>
      </c>
      <c r="S182" s="200">
        <v>0.17199999999999999</v>
      </c>
      <c r="T182" s="201">
        <f t="shared" si="3"/>
        <v>647.57999999999993</v>
      </c>
      <c r="AR182" s="23" t="s">
        <v>137</v>
      </c>
      <c r="AT182" s="23" t="s">
        <v>132</v>
      </c>
      <c r="AU182" s="23" t="s">
        <v>84</v>
      </c>
      <c r="AY182" s="23" t="s">
        <v>130</v>
      </c>
      <c r="BE182" s="202">
        <f t="shared" si="4"/>
        <v>0</v>
      </c>
      <c r="BF182" s="202">
        <f t="shared" si="5"/>
        <v>0</v>
      </c>
      <c r="BG182" s="202">
        <f t="shared" si="6"/>
        <v>0</v>
      </c>
      <c r="BH182" s="202">
        <f t="shared" si="7"/>
        <v>0</v>
      </c>
      <c r="BI182" s="202">
        <f t="shared" si="8"/>
        <v>0</v>
      </c>
      <c r="BJ182" s="23" t="s">
        <v>82</v>
      </c>
      <c r="BK182" s="202">
        <f t="shared" si="9"/>
        <v>0</v>
      </c>
      <c r="BL182" s="23" t="s">
        <v>137</v>
      </c>
      <c r="BM182" s="23" t="s">
        <v>386</v>
      </c>
    </row>
    <row r="183" spans="2:65" s="1" customFormat="1" ht="57" customHeight="1">
      <c r="B183" s="40"/>
      <c r="C183" s="191" t="s">
        <v>387</v>
      </c>
      <c r="D183" s="191" t="s">
        <v>132</v>
      </c>
      <c r="E183" s="192" t="s">
        <v>388</v>
      </c>
      <c r="F183" s="193" t="s">
        <v>389</v>
      </c>
      <c r="G183" s="194" t="s">
        <v>213</v>
      </c>
      <c r="H183" s="195">
        <v>20</v>
      </c>
      <c r="I183" s="196"/>
      <c r="J183" s="197">
        <f t="shared" si="0"/>
        <v>0</v>
      </c>
      <c r="K183" s="193" t="s">
        <v>136</v>
      </c>
      <c r="L183" s="60"/>
      <c r="M183" s="198" t="s">
        <v>21</v>
      </c>
      <c r="N183" s="199" t="s">
        <v>45</v>
      </c>
      <c r="O183" s="41"/>
      <c r="P183" s="200">
        <f t="shared" si="1"/>
        <v>0</v>
      </c>
      <c r="Q183" s="200">
        <v>0</v>
      </c>
      <c r="R183" s="200">
        <f t="shared" si="2"/>
        <v>0</v>
      </c>
      <c r="S183" s="200">
        <v>0.129</v>
      </c>
      <c r="T183" s="201">
        <f t="shared" si="3"/>
        <v>2.58</v>
      </c>
      <c r="AR183" s="23" t="s">
        <v>137</v>
      </c>
      <c r="AT183" s="23" t="s">
        <v>132</v>
      </c>
      <c r="AU183" s="23" t="s">
        <v>84</v>
      </c>
      <c r="AY183" s="23" t="s">
        <v>130</v>
      </c>
      <c r="BE183" s="202">
        <f t="shared" si="4"/>
        <v>0</v>
      </c>
      <c r="BF183" s="202">
        <f t="shared" si="5"/>
        <v>0</v>
      </c>
      <c r="BG183" s="202">
        <f t="shared" si="6"/>
        <v>0</v>
      </c>
      <c r="BH183" s="202">
        <f t="shared" si="7"/>
        <v>0</v>
      </c>
      <c r="BI183" s="202">
        <f t="shared" si="8"/>
        <v>0</v>
      </c>
      <c r="BJ183" s="23" t="s">
        <v>82</v>
      </c>
      <c r="BK183" s="202">
        <f t="shared" si="9"/>
        <v>0</v>
      </c>
      <c r="BL183" s="23" t="s">
        <v>137</v>
      </c>
      <c r="BM183" s="23" t="s">
        <v>390</v>
      </c>
    </row>
    <row r="184" spans="2:65" s="1" customFormat="1" ht="45.6" customHeight="1">
      <c r="B184" s="40"/>
      <c r="C184" s="191" t="s">
        <v>391</v>
      </c>
      <c r="D184" s="191" t="s">
        <v>132</v>
      </c>
      <c r="E184" s="192" t="s">
        <v>392</v>
      </c>
      <c r="F184" s="193" t="s">
        <v>393</v>
      </c>
      <c r="G184" s="194" t="s">
        <v>213</v>
      </c>
      <c r="H184" s="195">
        <v>4</v>
      </c>
      <c r="I184" s="196"/>
      <c r="J184" s="197">
        <f t="shared" si="0"/>
        <v>0</v>
      </c>
      <c r="K184" s="193" t="s">
        <v>136</v>
      </c>
      <c r="L184" s="60"/>
      <c r="M184" s="198" t="s">
        <v>21</v>
      </c>
      <c r="N184" s="199" t="s">
        <v>45</v>
      </c>
      <c r="O184" s="41"/>
      <c r="P184" s="200">
        <f t="shared" si="1"/>
        <v>0</v>
      </c>
      <c r="Q184" s="200">
        <v>0</v>
      </c>
      <c r="R184" s="200">
        <f t="shared" si="2"/>
        <v>0</v>
      </c>
      <c r="S184" s="200">
        <v>4.2999999999999997E-2</v>
      </c>
      <c r="T184" s="201">
        <f t="shared" si="3"/>
        <v>0.17199999999999999</v>
      </c>
      <c r="AR184" s="23" t="s">
        <v>137</v>
      </c>
      <c r="AT184" s="23" t="s">
        <v>132</v>
      </c>
      <c r="AU184" s="23" t="s">
        <v>84</v>
      </c>
      <c r="AY184" s="23" t="s">
        <v>130</v>
      </c>
      <c r="BE184" s="202">
        <f t="shared" si="4"/>
        <v>0</v>
      </c>
      <c r="BF184" s="202">
        <f t="shared" si="5"/>
        <v>0</v>
      </c>
      <c r="BG184" s="202">
        <f t="shared" si="6"/>
        <v>0</v>
      </c>
      <c r="BH184" s="202">
        <f t="shared" si="7"/>
        <v>0</v>
      </c>
      <c r="BI184" s="202">
        <f t="shared" si="8"/>
        <v>0</v>
      </c>
      <c r="BJ184" s="23" t="s">
        <v>82</v>
      </c>
      <c r="BK184" s="202">
        <f t="shared" si="9"/>
        <v>0</v>
      </c>
      <c r="BL184" s="23" t="s">
        <v>137</v>
      </c>
      <c r="BM184" s="23" t="s">
        <v>394</v>
      </c>
    </row>
    <row r="185" spans="2:65" s="11" customFormat="1" ht="12">
      <c r="B185" s="203"/>
      <c r="C185" s="204"/>
      <c r="D185" s="205" t="s">
        <v>139</v>
      </c>
      <c r="E185" s="206" t="s">
        <v>21</v>
      </c>
      <c r="F185" s="207" t="s">
        <v>395</v>
      </c>
      <c r="G185" s="204"/>
      <c r="H185" s="208">
        <v>4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139</v>
      </c>
      <c r="AU185" s="214" t="s">
        <v>84</v>
      </c>
      <c r="AV185" s="11" t="s">
        <v>84</v>
      </c>
      <c r="AW185" s="11" t="s">
        <v>37</v>
      </c>
      <c r="AX185" s="11" t="s">
        <v>74</v>
      </c>
      <c r="AY185" s="214" t="s">
        <v>130</v>
      </c>
    </row>
    <row r="186" spans="2:65" s="12" customFormat="1" ht="12">
      <c r="B186" s="215"/>
      <c r="C186" s="216"/>
      <c r="D186" s="205" t="s">
        <v>139</v>
      </c>
      <c r="E186" s="217" t="s">
        <v>21</v>
      </c>
      <c r="F186" s="218" t="s">
        <v>141</v>
      </c>
      <c r="G186" s="216"/>
      <c r="H186" s="219">
        <v>4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139</v>
      </c>
      <c r="AU186" s="225" t="s">
        <v>84</v>
      </c>
      <c r="AV186" s="12" t="s">
        <v>137</v>
      </c>
      <c r="AW186" s="12" t="s">
        <v>37</v>
      </c>
      <c r="AX186" s="12" t="s">
        <v>82</v>
      </c>
      <c r="AY186" s="225" t="s">
        <v>130</v>
      </c>
    </row>
    <row r="187" spans="2:65" s="1" customFormat="1" ht="45.6" customHeight="1">
      <c r="B187" s="40"/>
      <c r="C187" s="191" t="s">
        <v>396</v>
      </c>
      <c r="D187" s="191" t="s">
        <v>132</v>
      </c>
      <c r="E187" s="192" t="s">
        <v>397</v>
      </c>
      <c r="F187" s="193" t="s">
        <v>398</v>
      </c>
      <c r="G187" s="194" t="s">
        <v>135</v>
      </c>
      <c r="H187" s="195">
        <v>12220</v>
      </c>
      <c r="I187" s="196"/>
      <c r="J187" s="197">
        <f>ROUND(I187*H187,2)</f>
        <v>0</v>
      </c>
      <c r="K187" s="193" t="s">
        <v>136</v>
      </c>
      <c r="L187" s="60"/>
      <c r="M187" s="198" t="s">
        <v>21</v>
      </c>
      <c r="N187" s="199" t="s">
        <v>45</v>
      </c>
      <c r="O187" s="41"/>
      <c r="P187" s="200">
        <f>O187*H187</f>
        <v>0</v>
      </c>
      <c r="Q187" s="200">
        <v>0</v>
      </c>
      <c r="R187" s="200">
        <f>Q187*H187</f>
        <v>0</v>
      </c>
      <c r="S187" s="200">
        <v>0.02</v>
      </c>
      <c r="T187" s="201">
        <f>S187*H187</f>
        <v>244.4</v>
      </c>
      <c r="AR187" s="23" t="s">
        <v>137</v>
      </c>
      <c r="AT187" s="23" t="s">
        <v>132</v>
      </c>
      <c r="AU187" s="23" t="s">
        <v>84</v>
      </c>
      <c r="AY187" s="23" t="s">
        <v>130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3" t="s">
        <v>82</v>
      </c>
      <c r="BK187" s="202">
        <f>ROUND(I187*H187,2)</f>
        <v>0</v>
      </c>
      <c r="BL187" s="23" t="s">
        <v>137</v>
      </c>
      <c r="BM187" s="23" t="s">
        <v>399</v>
      </c>
    </row>
    <row r="188" spans="2:65" s="1" customFormat="1" ht="34.200000000000003" customHeight="1">
      <c r="B188" s="40"/>
      <c r="C188" s="191" t="s">
        <v>400</v>
      </c>
      <c r="D188" s="191" t="s">
        <v>132</v>
      </c>
      <c r="E188" s="192" t="s">
        <v>401</v>
      </c>
      <c r="F188" s="193" t="s">
        <v>402</v>
      </c>
      <c r="G188" s="194" t="s">
        <v>135</v>
      </c>
      <c r="H188" s="195">
        <v>32</v>
      </c>
      <c r="I188" s="196"/>
      <c r="J188" s="197">
        <f>ROUND(I188*H188,2)</f>
        <v>0</v>
      </c>
      <c r="K188" s="193" t="s">
        <v>136</v>
      </c>
      <c r="L188" s="60"/>
      <c r="M188" s="198" t="s">
        <v>21</v>
      </c>
      <c r="N188" s="199" t="s">
        <v>45</v>
      </c>
      <c r="O188" s="4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AR188" s="23" t="s">
        <v>137</v>
      </c>
      <c r="AT188" s="23" t="s">
        <v>132</v>
      </c>
      <c r="AU188" s="23" t="s">
        <v>84</v>
      </c>
      <c r="AY188" s="23" t="s">
        <v>130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3" t="s">
        <v>82</v>
      </c>
      <c r="BK188" s="202">
        <f>ROUND(I188*H188,2)</f>
        <v>0</v>
      </c>
      <c r="BL188" s="23" t="s">
        <v>137</v>
      </c>
      <c r="BM188" s="23" t="s">
        <v>403</v>
      </c>
    </row>
    <row r="189" spans="2:65" s="1" customFormat="1" ht="34.200000000000003" customHeight="1">
      <c r="B189" s="40"/>
      <c r="C189" s="191" t="s">
        <v>404</v>
      </c>
      <c r="D189" s="191" t="s">
        <v>132</v>
      </c>
      <c r="E189" s="192" t="s">
        <v>405</v>
      </c>
      <c r="F189" s="193" t="s">
        <v>406</v>
      </c>
      <c r="G189" s="194" t="s">
        <v>135</v>
      </c>
      <c r="H189" s="195">
        <v>160</v>
      </c>
      <c r="I189" s="196"/>
      <c r="J189" s="197">
        <f>ROUND(I189*H189,2)</f>
        <v>0</v>
      </c>
      <c r="K189" s="193" t="s">
        <v>136</v>
      </c>
      <c r="L189" s="60"/>
      <c r="M189" s="198" t="s">
        <v>21</v>
      </c>
      <c r="N189" s="199" t="s">
        <v>45</v>
      </c>
      <c r="O189" s="4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AR189" s="23" t="s">
        <v>137</v>
      </c>
      <c r="AT189" s="23" t="s">
        <v>132</v>
      </c>
      <c r="AU189" s="23" t="s">
        <v>84</v>
      </c>
      <c r="AY189" s="23" t="s">
        <v>130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3" t="s">
        <v>82</v>
      </c>
      <c r="BK189" s="202">
        <f>ROUND(I189*H189,2)</f>
        <v>0</v>
      </c>
      <c r="BL189" s="23" t="s">
        <v>137</v>
      </c>
      <c r="BM189" s="23" t="s">
        <v>407</v>
      </c>
    </row>
    <row r="190" spans="2:65" s="11" customFormat="1" ht="12">
      <c r="B190" s="203"/>
      <c r="C190" s="204"/>
      <c r="D190" s="205" t="s">
        <v>139</v>
      </c>
      <c r="E190" s="206" t="s">
        <v>21</v>
      </c>
      <c r="F190" s="207" t="s">
        <v>408</v>
      </c>
      <c r="G190" s="204"/>
      <c r="H190" s="208">
        <v>160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139</v>
      </c>
      <c r="AU190" s="214" t="s">
        <v>84</v>
      </c>
      <c r="AV190" s="11" t="s">
        <v>84</v>
      </c>
      <c r="AW190" s="11" t="s">
        <v>37</v>
      </c>
      <c r="AX190" s="11" t="s">
        <v>74</v>
      </c>
      <c r="AY190" s="214" t="s">
        <v>130</v>
      </c>
    </row>
    <row r="191" spans="2:65" s="12" customFormat="1" ht="12">
      <c r="B191" s="215"/>
      <c r="C191" s="216"/>
      <c r="D191" s="205" t="s">
        <v>139</v>
      </c>
      <c r="E191" s="217" t="s">
        <v>21</v>
      </c>
      <c r="F191" s="218" t="s">
        <v>141</v>
      </c>
      <c r="G191" s="216"/>
      <c r="H191" s="219">
        <v>160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139</v>
      </c>
      <c r="AU191" s="225" t="s">
        <v>84</v>
      </c>
      <c r="AV191" s="12" t="s">
        <v>137</v>
      </c>
      <c r="AW191" s="12" t="s">
        <v>37</v>
      </c>
      <c r="AX191" s="12" t="s">
        <v>82</v>
      </c>
      <c r="AY191" s="225" t="s">
        <v>130</v>
      </c>
    </row>
    <row r="192" spans="2:65" s="1" customFormat="1" ht="34.200000000000003" customHeight="1">
      <c r="B192" s="40"/>
      <c r="C192" s="191" t="s">
        <v>409</v>
      </c>
      <c r="D192" s="191" t="s">
        <v>132</v>
      </c>
      <c r="E192" s="192" t="s">
        <v>410</v>
      </c>
      <c r="F192" s="193" t="s">
        <v>411</v>
      </c>
      <c r="G192" s="194" t="s">
        <v>135</v>
      </c>
      <c r="H192" s="195">
        <v>32</v>
      </c>
      <c r="I192" s="196"/>
      <c r="J192" s="197">
        <f>ROUND(I192*H192,2)</f>
        <v>0</v>
      </c>
      <c r="K192" s="193" t="s">
        <v>136</v>
      </c>
      <c r="L192" s="60"/>
      <c r="M192" s="198" t="s">
        <v>21</v>
      </c>
      <c r="N192" s="199" t="s">
        <v>45</v>
      </c>
      <c r="O192" s="4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3" t="s">
        <v>137</v>
      </c>
      <c r="AT192" s="23" t="s">
        <v>132</v>
      </c>
      <c r="AU192" s="23" t="s">
        <v>84</v>
      </c>
      <c r="AY192" s="23" t="s">
        <v>130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3" t="s">
        <v>82</v>
      </c>
      <c r="BK192" s="202">
        <f>ROUND(I192*H192,2)</f>
        <v>0</v>
      </c>
      <c r="BL192" s="23" t="s">
        <v>137</v>
      </c>
      <c r="BM192" s="23" t="s">
        <v>412</v>
      </c>
    </row>
    <row r="193" spans="2:65" s="1" customFormat="1" ht="57" customHeight="1">
      <c r="B193" s="40"/>
      <c r="C193" s="191" t="s">
        <v>413</v>
      </c>
      <c r="D193" s="191" t="s">
        <v>132</v>
      </c>
      <c r="E193" s="192" t="s">
        <v>414</v>
      </c>
      <c r="F193" s="193" t="s">
        <v>415</v>
      </c>
      <c r="G193" s="194" t="s">
        <v>213</v>
      </c>
      <c r="H193" s="195">
        <v>405</v>
      </c>
      <c r="I193" s="196"/>
      <c r="J193" s="197">
        <f>ROUND(I193*H193,2)</f>
        <v>0</v>
      </c>
      <c r="K193" s="193" t="s">
        <v>136</v>
      </c>
      <c r="L193" s="60"/>
      <c r="M193" s="198" t="s">
        <v>21</v>
      </c>
      <c r="N193" s="199" t="s">
        <v>45</v>
      </c>
      <c r="O193" s="41"/>
      <c r="P193" s="200">
        <f>O193*H193</f>
        <v>0</v>
      </c>
      <c r="Q193" s="200">
        <v>9.0000000000000006E-5</v>
      </c>
      <c r="R193" s="200">
        <f>Q193*H193</f>
        <v>3.6450000000000003E-2</v>
      </c>
      <c r="S193" s="200">
        <v>4.2000000000000003E-2</v>
      </c>
      <c r="T193" s="201">
        <f>S193*H193</f>
        <v>17.010000000000002</v>
      </c>
      <c r="AR193" s="23" t="s">
        <v>137</v>
      </c>
      <c r="AT193" s="23" t="s">
        <v>132</v>
      </c>
      <c r="AU193" s="23" t="s">
        <v>84</v>
      </c>
      <c r="AY193" s="23" t="s">
        <v>130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3" t="s">
        <v>82</v>
      </c>
      <c r="BK193" s="202">
        <f>ROUND(I193*H193,2)</f>
        <v>0</v>
      </c>
      <c r="BL193" s="23" t="s">
        <v>137</v>
      </c>
      <c r="BM193" s="23" t="s">
        <v>416</v>
      </c>
    </row>
    <row r="194" spans="2:65" s="1" customFormat="1" ht="45.6" customHeight="1">
      <c r="B194" s="40"/>
      <c r="C194" s="191" t="s">
        <v>417</v>
      </c>
      <c r="D194" s="191" t="s">
        <v>132</v>
      </c>
      <c r="E194" s="192" t="s">
        <v>418</v>
      </c>
      <c r="F194" s="193" t="s">
        <v>419</v>
      </c>
      <c r="G194" s="194" t="s">
        <v>191</v>
      </c>
      <c r="H194" s="195">
        <v>18</v>
      </c>
      <c r="I194" s="196"/>
      <c r="J194" s="197">
        <f>ROUND(I194*H194,2)</f>
        <v>0</v>
      </c>
      <c r="K194" s="193" t="s">
        <v>136</v>
      </c>
      <c r="L194" s="60"/>
      <c r="M194" s="198" t="s">
        <v>21</v>
      </c>
      <c r="N194" s="199" t="s">
        <v>45</v>
      </c>
      <c r="O194" s="41"/>
      <c r="P194" s="200">
        <f>O194*H194</f>
        <v>0</v>
      </c>
      <c r="Q194" s="200">
        <v>0</v>
      </c>
      <c r="R194" s="200">
        <f>Q194*H194</f>
        <v>0</v>
      </c>
      <c r="S194" s="200">
        <v>8.2000000000000003E-2</v>
      </c>
      <c r="T194" s="201">
        <f>S194*H194</f>
        <v>1.476</v>
      </c>
      <c r="AR194" s="23" t="s">
        <v>137</v>
      </c>
      <c r="AT194" s="23" t="s">
        <v>132</v>
      </c>
      <c r="AU194" s="23" t="s">
        <v>84</v>
      </c>
      <c r="AY194" s="23" t="s">
        <v>130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82</v>
      </c>
      <c r="BK194" s="202">
        <f>ROUND(I194*H194,2)</f>
        <v>0</v>
      </c>
      <c r="BL194" s="23" t="s">
        <v>137</v>
      </c>
      <c r="BM194" s="23" t="s">
        <v>420</v>
      </c>
    </row>
    <row r="195" spans="2:65" s="1" customFormat="1" ht="14.4" customHeight="1">
      <c r="B195" s="40"/>
      <c r="C195" s="191" t="s">
        <v>421</v>
      </c>
      <c r="D195" s="191" t="s">
        <v>132</v>
      </c>
      <c r="E195" s="192" t="s">
        <v>422</v>
      </c>
      <c r="F195" s="193" t="s">
        <v>423</v>
      </c>
      <c r="G195" s="194" t="s">
        <v>155</v>
      </c>
      <c r="H195" s="195">
        <v>0.5</v>
      </c>
      <c r="I195" s="196"/>
      <c r="J195" s="197">
        <f>ROUND(I195*H195,2)</f>
        <v>0</v>
      </c>
      <c r="K195" s="193" t="s">
        <v>21</v>
      </c>
      <c r="L195" s="60"/>
      <c r="M195" s="198" t="s">
        <v>21</v>
      </c>
      <c r="N195" s="199" t="s">
        <v>45</v>
      </c>
      <c r="O195" s="41"/>
      <c r="P195" s="200">
        <f>O195*H195</f>
        <v>0</v>
      </c>
      <c r="Q195" s="200">
        <v>1E-4</v>
      </c>
      <c r="R195" s="200">
        <f>Q195*H195</f>
        <v>5.0000000000000002E-5</v>
      </c>
      <c r="S195" s="200">
        <v>2.41</v>
      </c>
      <c r="T195" s="201">
        <f>S195*H195</f>
        <v>1.2050000000000001</v>
      </c>
      <c r="AR195" s="23" t="s">
        <v>137</v>
      </c>
      <c r="AT195" s="23" t="s">
        <v>132</v>
      </c>
      <c r="AU195" s="23" t="s">
        <v>84</v>
      </c>
      <c r="AY195" s="23" t="s">
        <v>130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82</v>
      </c>
      <c r="BK195" s="202">
        <f>ROUND(I195*H195,2)</f>
        <v>0</v>
      </c>
      <c r="BL195" s="23" t="s">
        <v>137</v>
      </c>
      <c r="BM195" s="23" t="s">
        <v>424</v>
      </c>
    </row>
    <row r="196" spans="2:65" s="10" customFormat="1" ht="29.85" customHeight="1">
      <c r="B196" s="175"/>
      <c r="C196" s="176"/>
      <c r="D196" s="177" t="s">
        <v>73</v>
      </c>
      <c r="E196" s="189" t="s">
        <v>425</v>
      </c>
      <c r="F196" s="189" t="s">
        <v>426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SUM(P197:P219)</f>
        <v>0</v>
      </c>
      <c r="Q196" s="183"/>
      <c r="R196" s="184">
        <f>SUM(R197:R219)</f>
        <v>0</v>
      </c>
      <c r="S196" s="183"/>
      <c r="T196" s="185">
        <f>SUM(T197:T219)</f>
        <v>0</v>
      </c>
      <c r="AR196" s="186" t="s">
        <v>82</v>
      </c>
      <c r="AT196" s="187" t="s">
        <v>73</v>
      </c>
      <c r="AU196" s="187" t="s">
        <v>82</v>
      </c>
      <c r="AY196" s="186" t="s">
        <v>130</v>
      </c>
      <c r="BK196" s="188">
        <f>SUM(BK197:BK219)</f>
        <v>0</v>
      </c>
    </row>
    <row r="197" spans="2:65" s="1" customFormat="1" ht="34.200000000000003" customHeight="1">
      <c r="B197" s="40"/>
      <c r="C197" s="191" t="s">
        <v>427</v>
      </c>
      <c r="D197" s="191" t="s">
        <v>132</v>
      </c>
      <c r="E197" s="192" t="s">
        <v>428</v>
      </c>
      <c r="F197" s="193" t="s">
        <v>429</v>
      </c>
      <c r="G197" s="194" t="s">
        <v>241</v>
      </c>
      <c r="H197" s="195">
        <v>896.28</v>
      </c>
      <c r="I197" s="196"/>
      <c r="J197" s="197">
        <f>ROUND(I197*H197,2)</f>
        <v>0</v>
      </c>
      <c r="K197" s="193" t="s">
        <v>136</v>
      </c>
      <c r="L197" s="60"/>
      <c r="M197" s="198" t="s">
        <v>21</v>
      </c>
      <c r="N197" s="199" t="s">
        <v>45</v>
      </c>
      <c r="O197" s="4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AR197" s="23" t="s">
        <v>137</v>
      </c>
      <c r="AT197" s="23" t="s">
        <v>132</v>
      </c>
      <c r="AU197" s="23" t="s">
        <v>84</v>
      </c>
      <c r="AY197" s="23" t="s">
        <v>130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3" t="s">
        <v>82</v>
      </c>
      <c r="BK197" s="202">
        <f>ROUND(I197*H197,2)</f>
        <v>0</v>
      </c>
      <c r="BL197" s="23" t="s">
        <v>137</v>
      </c>
      <c r="BM197" s="23" t="s">
        <v>430</v>
      </c>
    </row>
    <row r="198" spans="2:65" s="11" customFormat="1" ht="12">
      <c r="B198" s="203"/>
      <c r="C198" s="204"/>
      <c r="D198" s="205" t="s">
        <v>139</v>
      </c>
      <c r="E198" s="206" t="s">
        <v>21</v>
      </c>
      <c r="F198" s="207" t="s">
        <v>431</v>
      </c>
      <c r="G198" s="204"/>
      <c r="H198" s="208">
        <v>896.28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139</v>
      </c>
      <c r="AU198" s="214" t="s">
        <v>84</v>
      </c>
      <c r="AV198" s="11" t="s">
        <v>84</v>
      </c>
      <c r="AW198" s="11" t="s">
        <v>37</v>
      </c>
      <c r="AX198" s="11" t="s">
        <v>74</v>
      </c>
      <c r="AY198" s="214" t="s">
        <v>130</v>
      </c>
    </row>
    <row r="199" spans="2:65" s="12" customFormat="1" ht="12">
      <c r="B199" s="215"/>
      <c r="C199" s="216"/>
      <c r="D199" s="205" t="s">
        <v>139</v>
      </c>
      <c r="E199" s="217" t="s">
        <v>21</v>
      </c>
      <c r="F199" s="218" t="s">
        <v>141</v>
      </c>
      <c r="G199" s="216"/>
      <c r="H199" s="219">
        <v>896.28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139</v>
      </c>
      <c r="AU199" s="225" t="s">
        <v>84</v>
      </c>
      <c r="AV199" s="12" t="s">
        <v>137</v>
      </c>
      <c r="AW199" s="12" t="s">
        <v>37</v>
      </c>
      <c r="AX199" s="12" t="s">
        <v>82</v>
      </c>
      <c r="AY199" s="225" t="s">
        <v>130</v>
      </c>
    </row>
    <row r="200" spans="2:65" s="1" customFormat="1" ht="34.200000000000003" customHeight="1">
      <c r="B200" s="40"/>
      <c r="C200" s="191" t="s">
        <v>432</v>
      </c>
      <c r="D200" s="191" t="s">
        <v>132</v>
      </c>
      <c r="E200" s="192" t="s">
        <v>433</v>
      </c>
      <c r="F200" s="193" t="s">
        <v>434</v>
      </c>
      <c r="G200" s="194" t="s">
        <v>241</v>
      </c>
      <c r="H200" s="195">
        <v>13444.2</v>
      </c>
      <c r="I200" s="196"/>
      <c r="J200" s="197">
        <f>ROUND(I200*H200,2)</f>
        <v>0</v>
      </c>
      <c r="K200" s="193" t="s">
        <v>136</v>
      </c>
      <c r="L200" s="60"/>
      <c r="M200" s="198" t="s">
        <v>21</v>
      </c>
      <c r="N200" s="199" t="s">
        <v>45</v>
      </c>
      <c r="O200" s="4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3" t="s">
        <v>137</v>
      </c>
      <c r="AT200" s="23" t="s">
        <v>132</v>
      </c>
      <c r="AU200" s="23" t="s">
        <v>84</v>
      </c>
      <c r="AY200" s="23" t="s">
        <v>130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82</v>
      </c>
      <c r="BK200" s="202">
        <f>ROUND(I200*H200,2)</f>
        <v>0</v>
      </c>
      <c r="BL200" s="23" t="s">
        <v>137</v>
      </c>
      <c r="BM200" s="23" t="s">
        <v>435</v>
      </c>
    </row>
    <row r="201" spans="2:65" s="13" customFormat="1" ht="12">
      <c r="B201" s="236"/>
      <c r="C201" s="237"/>
      <c r="D201" s="205" t="s">
        <v>139</v>
      </c>
      <c r="E201" s="238" t="s">
        <v>21</v>
      </c>
      <c r="F201" s="239" t="s">
        <v>436</v>
      </c>
      <c r="G201" s="237"/>
      <c r="H201" s="238" t="s">
        <v>21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139</v>
      </c>
      <c r="AU201" s="245" t="s">
        <v>84</v>
      </c>
      <c r="AV201" s="13" t="s">
        <v>82</v>
      </c>
      <c r="AW201" s="13" t="s">
        <v>37</v>
      </c>
      <c r="AX201" s="13" t="s">
        <v>74</v>
      </c>
      <c r="AY201" s="245" t="s">
        <v>130</v>
      </c>
    </row>
    <row r="202" spans="2:65" s="11" customFormat="1" ht="12">
      <c r="B202" s="203"/>
      <c r="C202" s="204"/>
      <c r="D202" s="205" t="s">
        <v>139</v>
      </c>
      <c r="E202" s="206" t="s">
        <v>21</v>
      </c>
      <c r="F202" s="207" t="s">
        <v>437</v>
      </c>
      <c r="G202" s="204"/>
      <c r="H202" s="208">
        <v>13444.2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139</v>
      </c>
      <c r="AU202" s="214" t="s">
        <v>84</v>
      </c>
      <c r="AV202" s="11" t="s">
        <v>84</v>
      </c>
      <c r="AW202" s="11" t="s">
        <v>37</v>
      </c>
      <c r="AX202" s="11" t="s">
        <v>74</v>
      </c>
      <c r="AY202" s="214" t="s">
        <v>130</v>
      </c>
    </row>
    <row r="203" spans="2:65" s="12" customFormat="1" ht="12">
      <c r="B203" s="215"/>
      <c r="C203" s="216"/>
      <c r="D203" s="205" t="s">
        <v>139</v>
      </c>
      <c r="E203" s="217" t="s">
        <v>21</v>
      </c>
      <c r="F203" s="218" t="s">
        <v>141</v>
      </c>
      <c r="G203" s="216"/>
      <c r="H203" s="219">
        <v>13444.2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139</v>
      </c>
      <c r="AU203" s="225" t="s">
        <v>84</v>
      </c>
      <c r="AV203" s="12" t="s">
        <v>137</v>
      </c>
      <c r="AW203" s="12" t="s">
        <v>37</v>
      </c>
      <c r="AX203" s="12" t="s">
        <v>82</v>
      </c>
      <c r="AY203" s="225" t="s">
        <v>130</v>
      </c>
    </row>
    <row r="204" spans="2:65" s="1" customFormat="1" ht="22.8" customHeight="1">
      <c r="B204" s="40"/>
      <c r="C204" s="191" t="s">
        <v>438</v>
      </c>
      <c r="D204" s="191" t="s">
        <v>132</v>
      </c>
      <c r="E204" s="192" t="s">
        <v>439</v>
      </c>
      <c r="F204" s="193" t="s">
        <v>440</v>
      </c>
      <c r="G204" s="194" t="s">
        <v>241</v>
      </c>
      <c r="H204" s="195">
        <v>6276.3310000000001</v>
      </c>
      <c r="I204" s="196"/>
      <c r="J204" s="197">
        <f>ROUND(I204*H204,2)</f>
        <v>0</v>
      </c>
      <c r="K204" s="193" t="s">
        <v>136</v>
      </c>
      <c r="L204" s="60"/>
      <c r="M204" s="198" t="s">
        <v>21</v>
      </c>
      <c r="N204" s="199" t="s">
        <v>45</v>
      </c>
      <c r="O204" s="4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3" t="s">
        <v>137</v>
      </c>
      <c r="AT204" s="23" t="s">
        <v>132</v>
      </c>
      <c r="AU204" s="23" t="s">
        <v>84</v>
      </c>
      <c r="AY204" s="23" t="s">
        <v>130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3" t="s">
        <v>82</v>
      </c>
      <c r="BK204" s="202">
        <f>ROUND(I204*H204,2)</f>
        <v>0</v>
      </c>
      <c r="BL204" s="23" t="s">
        <v>137</v>
      </c>
      <c r="BM204" s="23" t="s">
        <v>441</v>
      </c>
    </row>
    <row r="205" spans="2:65" s="11" customFormat="1" ht="12">
      <c r="B205" s="203"/>
      <c r="C205" s="204"/>
      <c r="D205" s="205" t="s">
        <v>139</v>
      </c>
      <c r="E205" s="206" t="s">
        <v>21</v>
      </c>
      <c r="F205" s="207" t="s">
        <v>442</v>
      </c>
      <c r="G205" s="204"/>
      <c r="H205" s="208">
        <v>6276.3310000000001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139</v>
      </c>
      <c r="AU205" s="214" t="s">
        <v>84</v>
      </c>
      <c r="AV205" s="11" t="s">
        <v>84</v>
      </c>
      <c r="AW205" s="11" t="s">
        <v>37</v>
      </c>
      <c r="AX205" s="11" t="s">
        <v>74</v>
      </c>
      <c r="AY205" s="214" t="s">
        <v>130</v>
      </c>
    </row>
    <row r="206" spans="2:65" s="12" customFormat="1" ht="12">
      <c r="B206" s="215"/>
      <c r="C206" s="216"/>
      <c r="D206" s="205" t="s">
        <v>139</v>
      </c>
      <c r="E206" s="217" t="s">
        <v>21</v>
      </c>
      <c r="F206" s="218" t="s">
        <v>141</v>
      </c>
      <c r="G206" s="216"/>
      <c r="H206" s="219">
        <v>6276.3310000000001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139</v>
      </c>
      <c r="AU206" s="225" t="s">
        <v>84</v>
      </c>
      <c r="AV206" s="12" t="s">
        <v>137</v>
      </c>
      <c r="AW206" s="12" t="s">
        <v>37</v>
      </c>
      <c r="AX206" s="12" t="s">
        <v>82</v>
      </c>
      <c r="AY206" s="225" t="s">
        <v>130</v>
      </c>
    </row>
    <row r="207" spans="2:65" s="1" customFormat="1" ht="34.200000000000003" customHeight="1">
      <c r="B207" s="40"/>
      <c r="C207" s="191" t="s">
        <v>443</v>
      </c>
      <c r="D207" s="191" t="s">
        <v>132</v>
      </c>
      <c r="E207" s="192" t="s">
        <v>444</v>
      </c>
      <c r="F207" s="193" t="s">
        <v>445</v>
      </c>
      <c r="G207" s="194" t="s">
        <v>241</v>
      </c>
      <c r="H207" s="195">
        <v>94144.964999999997</v>
      </c>
      <c r="I207" s="196"/>
      <c r="J207" s="197">
        <f>ROUND(I207*H207,2)</f>
        <v>0</v>
      </c>
      <c r="K207" s="193" t="s">
        <v>136</v>
      </c>
      <c r="L207" s="60"/>
      <c r="M207" s="198" t="s">
        <v>21</v>
      </c>
      <c r="N207" s="199" t="s">
        <v>45</v>
      </c>
      <c r="O207" s="4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AR207" s="23" t="s">
        <v>137</v>
      </c>
      <c r="AT207" s="23" t="s">
        <v>132</v>
      </c>
      <c r="AU207" s="23" t="s">
        <v>84</v>
      </c>
      <c r="AY207" s="23" t="s">
        <v>130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3" t="s">
        <v>82</v>
      </c>
      <c r="BK207" s="202">
        <f>ROUND(I207*H207,2)</f>
        <v>0</v>
      </c>
      <c r="BL207" s="23" t="s">
        <v>137</v>
      </c>
      <c r="BM207" s="23" t="s">
        <v>446</v>
      </c>
    </row>
    <row r="208" spans="2:65" s="13" customFormat="1" ht="12">
      <c r="B208" s="236"/>
      <c r="C208" s="237"/>
      <c r="D208" s="205" t="s">
        <v>139</v>
      </c>
      <c r="E208" s="238" t="s">
        <v>21</v>
      </c>
      <c r="F208" s="239" t="s">
        <v>436</v>
      </c>
      <c r="G208" s="237"/>
      <c r="H208" s="238" t="s">
        <v>21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139</v>
      </c>
      <c r="AU208" s="245" t="s">
        <v>84</v>
      </c>
      <c r="AV208" s="13" t="s">
        <v>82</v>
      </c>
      <c r="AW208" s="13" t="s">
        <v>37</v>
      </c>
      <c r="AX208" s="13" t="s">
        <v>74</v>
      </c>
      <c r="AY208" s="245" t="s">
        <v>130</v>
      </c>
    </row>
    <row r="209" spans="2:65" s="11" customFormat="1" ht="12">
      <c r="B209" s="203"/>
      <c r="C209" s="204"/>
      <c r="D209" s="205" t="s">
        <v>139</v>
      </c>
      <c r="E209" s="206" t="s">
        <v>21</v>
      </c>
      <c r="F209" s="207" t="s">
        <v>447</v>
      </c>
      <c r="G209" s="204"/>
      <c r="H209" s="208">
        <v>94144.964999999997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139</v>
      </c>
      <c r="AU209" s="214" t="s">
        <v>84</v>
      </c>
      <c r="AV209" s="11" t="s">
        <v>84</v>
      </c>
      <c r="AW209" s="11" t="s">
        <v>37</v>
      </c>
      <c r="AX209" s="11" t="s">
        <v>74</v>
      </c>
      <c r="AY209" s="214" t="s">
        <v>130</v>
      </c>
    </row>
    <row r="210" spans="2:65" s="12" customFormat="1" ht="12">
      <c r="B210" s="215"/>
      <c r="C210" s="216"/>
      <c r="D210" s="205" t="s">
        <v>139</v>
      </c>
      <c r="E210" s="217" t="s">
        <v>21</v>
      </c>
      <c r="F210" s="218" t="s">
        <v>141</v>
      </c>
      <c r="G210" s="216"/>
      <c r="H210" s="219">
        <v>94144.964999999997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139</v>
      </c>
      <c r="AU210" s="225" t="s">
        <v>84</v>
      </c>
      <c r="AV210" s="12" t="s">
        <v>137</v>
      </c>
      <c r="AW210" s="12" t="s">
        <v>37</v>
      </c>
      <c r="AX210" s="12" t="s">
        <v>82</v>
      </c>
      <c r="AY210" s="225" t="s">
        <v>130</v>
      </c>
    </row>
    <row r="211" spans="2:65" s="1" customFormat="1" ht="14.4" customHeight="1">
      <c r="B211" s="40"/>
      <c r="C211" s="191" t="s">
        <v>448</v>
      </c>
      <c r="D211" s="191" t="s">
        <v>132</v>
      </c>
      <c r="E211" s="192" t="s">
        <v>449</v>
      </c>
      <c r="F211" s="193" t="s">
        <v>450</v>
      </c>
      <c r="G211" s="194" t="s">
        <v>241</v>
      </c>
      <c r="H211" s="195">
        <v>896.28</v>
      </c>
      <c r="I211" s="196"/>
      <c r="J211" s="197">
        <f>ROUND(I211*H211,2)</f>
        <v>0</v>
      </c>
      <c r="K211" s="193" t="s">
        <v>136</v>
      </c>
      <c r="L211" s="60"/>
      <c r="M211" s="198" t="s">
        <v>21</v>
      </c>
      <c r="N211" s="199" t="s">
        <v>45</v>
      </c>
      <c r="O211" s="4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AR211" s="23" t="s">
        <v>137</v>
      </c>
      <c r="AT211" s="23" t="s">
        <v>132</v>
      </c>
      <c r="AU211" s="23" t="s">
        <v>84</v>
      </c>
      <c r="AY211" s="23" t="s">
        <v>130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82</v>
      </c>
      <c r="BK211" s="202">
        <f>ROUND(I211*H211,2)</f>
        <v>0</v>
      </c>
      <c r="BL211" s="23" t="s">
        <v>137</v>
      </c>
      <c r="BM211" s="23" t="s">
        <v>451</v>
      </c>
    </row>
    <row r="212" spans="2:65" s="1" customFormat="1" ht="22.8" customHeight="1">
      <c r="B212" s="40"/>
      <c r="C212" s="191" t="s">
        <v>452</v>
      </c>
      <c r="D212" s="191" t="s">
        <v>132</v>
      </c>
      <c r="E212" s="192" t="s">
        <v>453</v>
      </c>
      <c r="F212" s="193" t="s">
        <v>454</v>
      </c>
      <c r="G212" s="194" t="s">
        <v>241</v>
      </c>
      <c r="H212" s="195">
        <v>6276.3310000000001</v>
      </c>
      <c r="I212" s="196"/>
      <c r="J212" s="197">
        <f>ROUND(I212*H212,2)</f>
        <v>0</v>
      </c>
      <c r="K212" s="193" t="s">
        <v>136</v>
      </c>
      <c r="L212" s="60"/>
      <c r="M212" s="198" t="s">
        <v>21</v>
      </c>
      <c r="N212" s="199" t="s">
        <v>45</v>
      </c>
      <c r="O212" s="4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AR212" s="23" t="s">
        <v>137</v>
      </c>
      <c r="AT212" s="23" t="s">
        <v>132</v>
      </c>
      <c r="AU212" s="23" t="s">
        <v>84</v>
      </c>
      <c r="AY212" s="23" t="s">
        <v>130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3" t="s">
        <v>82</v>
      </c>
      <c r="BK212" s="202">
        <f>ROUND(I212*H212,2)</f>
        <v>0</v>
      </c>
      <c r="BL212" s="23" t="s">
        <v>137</v>
      </c>
      <c r="BM212" s="23" t="s">
        <v>455</v>
      </c>
    </row>
    <row r="213" spans="2:65" s="1" customFormat="1" ht="34.200000000000003" customHeight="1">
      <c r="B213" s="40"/>
      <c r="C213" s="191" t="s">
        <v>456</v>
      </c>
      <c r="D213" s="191" t="s">
        <v>132</v>
      </c>
      <c r="E213" s="192" t="s">
        <v>457</v>
      </c>
      <c r="F213" s="193" t="s">
        <v>458</v>
      </c>
      <c r="G213" s="194" t="s">
        <v>241</v>
      </c>
      <c r="H213" s="195">
        <v>1.2050000000000001</v>
      </c>
      <c r="I213" s="196"/>
      <c r="J213" s="197">
        <f>ROUND(I213*H213,2)</f>
        <v>0</v>
      </c>
      <c r="K213" s="193" t="s">
        <v>136</v>
      </c>
      <c r="L213" s="60"/>
      <c r="M213" s="198" t="s">
        <v>21</v>
      </c>
      <c r="N213" s="199" t="s">
        <v>45</v>
      </c>
      <c r="O213" s="4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3" t="s">
        <v>137</v>
      </c>
      <c r="AT213" s="23" t="s">
        <v>132</v>
      </c>
      <c r="AU213" s="23" t="s">
        <v>84</v>
      </c>
      <c r="AY213" s="23" t="s">
        <v>130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3" t="s">
        <v>82</v>
      </c>
      <c r="BK213" s="202">
        <f>ROUND(I213*H213,2)</f>
        <v>0</v>
      </c>
      <c r="BL213" s="23" t="s">
        <v>137</v>
      </c>
      <c r="BM213" s="23" t="s">
        <v>459</v>
      </c>
    </row>
    <row r="214" spans="2:65" s="1" customFormat="1" ht="14.4" customHeight="1">
      <c r="B214" s="40"/>
      <c r="C214" s="191" t="s">
        <v>460</v>
      </c>
      <c r="D214" s="191" t="s">
        <v>132</v>
      </c>
      <c r="E214" s="192" t="s">
        <v>461</v>
      </c>
      <c r="F214" s="193" t="s">
        <v>462</v>
      </c>
      <c r="G214" s="194" t="s">
        <v>241</v>
      </c>
      <c r="H214" s="195">
        <v>18.486000000000001</v>
      </c>
      <c r="I214" s="196"/>
      <c r="J214" s="197">
        <f>ROUND(I214*H214,2)</f>
        <v>0</v>
      </c>
      <c r="K214" s="193" t="s">
        <v>21</v>
      </c>
      <c r="L214" s="60"/>
      <c r="M214" s="198" t="s">
        <v>21</v>
      </c>
      <c r="N214" s="199" t="s">
        <v>45</v>
      </c>
      <c r="O214" s="4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AR214" s="23" t="s">
        <v>137</v>
      </c>
      <c r="AT214" s="23" t="s">
        <v>132</v>
      </c>
      <c r="AU214" s="23" t="s">
        <v>84</v>
      </c>
      <c r="AY214" s="23" t="s">
        <v>130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3" t="s">
        <v>82</v>
      </c>
      <c r="BK214" s="202">
        <f>ROUND(I214*H214,2)</f>
        <v>0</v>
      </c>
      <c r="BL214" s="23" t="s">
        <v>137</v>
      </c>
      <c r="BM214" s="23" t="s">
        <v>463</v>
      </c>
    </row>
    <row r="215" spans="2:65" s="11" customFormat="1" ht="12">
      <c r="B215" s="203"/>
      <c r="C215" s="204"/>
      <c r="D215" s="205" t="s">
        <v>139</v>
      </c>
      <c r="E215" s="206" t="s">
        <v>21</v>
      </c>
      <c r="F215" s="207" t="s">
        <v>464</v>
      </c>
      <c r="G215" s="204"/>
      <c r="H215" s="208">
        <v>18.486000000000001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139</v>
      </c>
      <c r="AU215" s="214" t="s">
        <v>84</v>
      </c>
      <c r="AV215" s="11" t="s">
        <v>84</v>
      </c>
      <c r="AW215" s="11" t="s">
        <v>37</v>
      </c>
      <c r="AX215" s="11" t="s">
        <v>74</v>
      </c>
      <c r="AY215" s="214" t="s">
        <v>130</v>
      </c>
    </row>
    <row r="216" spans="2:65" s="12" customFormat="1" ht="12">
      <c r="B216" s="215"/>
      <c r="C216" s="216"/>
      <c r="D216" s="205" t="s">
        <v>139</v>
      </c>
      <c r="E216" s="217" t="s">
        <v>21</v>
      </c>
      <c r="F216" s="218" t="s">
        <v>141</v>
      </c>
      <c r="G216" s="216"/>
      <c r="H216" s="219">
        <v>18.486000000000001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139</v>
      </c>
      <c r="AU216" s="225" t="s">
        <v>84</v>
      </c>
      <c r="AV216" s="12" t="s">
        <v>137</v>
      </c>
      <c r="AW216" s="12" t="s">
        <v>37</v>
      </c>
      <c r="AX216" s="12" t="s">
        <v>82</v>
      </c>
      <c r="AY216" s="225" t="s">
        <v>130</v>
      </c>
    </row>
    <row r="217" spans="2:65" s="1" customFormat="1" ht="34.200000000000003" customHeight="1">
      <c r="B217" s="40"/>
      <c r="C217" s="191" t="s">
        <v>465</v>
      </c>
      <c r="D217" s="191" t="s">
        <v>132</v>
      </c>
      <c r="E217" s="192" t="s">
        <v>457</v>
      </c>
      <c r="F217" s="193" t="s">
        <v>458</v>
      </c>
      <c r="G217" s="194" t="s">
        <v>241</v>
      </c>
      <c r="H217" s="195">
        <v>1.2050000000000001</v>
      </c>
      <c r="I217" s="196"/>
      <c r="J217" s="197">
        <f>ROUND(I217*H217,2)</f>
        <v>0</v>
      </c>
      <c r="K217" s="193" t="s">
        <v>136</v>
      </c>
      <c r="L217" s="60"/>
      <c r="M217" s="198" t="s">
        <v>21</v>
      </c>
      <c r="N217" s="199" t="s">
        <v>45</v>
      </c>
      <c r="O217" s="4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3" t="s">
        <v>137</v>
      </c>
      <c r="AT217" s="23" t="s">
        <v>132</v>
      </c>
      <c r="AU217" s="23" t="s">
        <v>84</v>
      </c>
      <c r="AY217" s="23" t="s">
        <v>130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82</v>
      </c>
      <c r="BK217" s="202">
        <f>ROUND(I217*H217,2)</f>
        <v>0</v>
      </c>
      <c r="BL217" s="23" t="s">
        <v>137</v>
      </c>
      <c r="BM217" s="23" t="s">
        <v>466</v>
      </c>
    </row>
    <row r="218" spans="2:65" s="1" customFormat="1" ht="34.200000000000003" customHeight="1">
      <c r="B218" s="40"/>
      <c r="C218" s="191" t="s">
        <v>467</v>
      </c>
      <c r="D218" s="191" t="s">
        <v>132</v>
      </c>
      <c r="E218" s="192" t="s">
        <v>468</v>
      </c>
      <c r="F218" s="193" t="s">
        <v>469</v>
      </c>
      <c r="G218" s="194" t="s">
        <v>241</v>
      </c>
      <c r="H218" s="195">
        <v>6256.64</v>
      </c>
      <c r="I218" s="196"/>
      <c r="J218" s="197">
        <f>ROUND(I218*H218,2)</f>
        <v>0</v>
      </c>
      <c r="K218" s="193" t="s">
        <v>136</v>
      </c>
      <c r="L218" s="60"/>
      <c r="M218" s="198" t="s">
        <v>21</v>
      </c>
      <c r="N218" s="199" t="s">
        <v>45</v>
      </c>
      <c r="O218" s="4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AR218" s="23" t="s">
        <v>137</v>
      </c>
      <c r="AT218" s="23" t="s">
        <v>132</v>
      </c>
      <c r="AU218" s="23" t="s">
        <v>84</v>
      </c>
      <c r="AY218" s="23" t="s">
        <v>130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23" t="s">
        <v>82</v>
      </c>
      <c r="BK218" s="202">
        <f>ROUND(I218*H218,2)</f>
        <v>0</v>
      </c>
      <c r="BL218" s="23" t="s">
        <v>137</v>
      </c>
      <c r="BM218" s="23" t="s">
        <v>470</v>
      </c>
    </row>
    <row r="219" spans="2:65" s="1" customFormat="1" ht="34.200000000000003" customHeight="1">
      <c r="B219" s="40"/>
      <c r="C219" s="191" t="s">
        <v>471</v>
      </c>
      <c r="D219" s="191" t="s">
        <v>132</v>
      </c>
      <c r="E219" s="192" t="s">
        <v>472</v>
      </c>
      <c r="F219" s="193" t="s">
        <v>473</v>
      </c>
      <c r="G219" s="194" t="s">
        <v>241</v>
      </c>
      <c r="H219" s="195">
        <v>896.28</v>
      </c>
      <c r="I219" s="196"/>
      <c r="J219" s="197">
        <f>ROUND(I219*H219,2)</f>
        <v>0</v>
      </c>
      <c r="K219" s="193" t="s">
        <v>136</v>
      </c>
      <c r="L219" s="60"/>
      <c r="M219" s="198" t="s">
        <v>21</v>
      </c>
      <c r="N219" s="199" t="s">
        <v>45</v>
      </c>
      <c r="O219" s="4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3" t="s">
        <v>137</v>
      </c>
      <c r="AT219" s="23" t="s">
        <v>132</v>
      </c>
      <c r="AU219" s="23" t="s">
        <v>84</v>
      </c>
      <c r="AY219" s="23" t="s">
        <v>130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3" t="s">
        <v>82</v>
      </c>
      <c r="BK219" s="202">
        <f>ROUND(I219*H219,2)</f>
        <v>0</v>
      </c>
      <c r="BL219" s="23" t="s">
        <v>137</v>
      </c>
      <c r="BM219" s="23" t="s">
        <v>474</v>
      </c>
    </row>
    <row r="220" spans="2:65" s="10" customFormat="1" ht="29.85" customHeight="1">
      <c r="B220" s="175"/>
      <c r="C220" s="176"/>
      <c r="D220" s="177" t="s">
        <v>73</v>
      </c>
      <c r="E220" s="189" t="s">
        <v>475</v>
      </c>
      <c r="F220" s="189" t="s">
        <v>476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P221</f>
        <v>0</v>
      </c>
      <c r="Q220" s="183"/>
      <c r="R220" s="184">
        <f>R221</f>
        <v>0</v>
      </c>
      <c r="S220" s="183"/>
      <c r="T220" s="185">
        <f>T221</f>
        <v>0</v>
      </c>
      <c r="AR220" s="186" t="s">
        <v>82</v>
      </c>
      <c r="AT220" s="187" t="s">
        <v>73</v>
      </c>
      <c r="AU220" s="187" t="s">
        <v>82</v>
      </c>
      <c r="AY220" s="186" t="s">
        <v>130</v>
      </c>
      <c r="BK220" s="188">
        <f>BK221</f>
        <v>0</v>
      </c>
    </row>
    <row r="221" spans="2:65" s="1" customFormat="1" ht="34.200000000000003" customHeight="1">
      <c r="B221" s="40"/>
      <c r="C221" s="191" t="s">
        <v>477</v>
      </c>
      <c r="D221" s="191" t="s">
        <v>132</v>
      </c>
      <c r="E221" s="192" t="s">
        <v>478</v>
      </c>
      <c r="F221" s="193" t="s">
        <v>479</v>
      </c>
      <c r="G221" s="194" t="s">
        <v>241</v>
      </c>
      <c r="H221" s="195">
        <v>878.66</v>
      </c>
      <c r="I221" s="196"/>
      <c r="J221" s="197">
        <f>ROUND(I221*H221,2)</f>
        <v>0</v>
      </c>
      <c r="K221" s="193" t="s">
        <v>136</v>
      </c>
      <c r="L221" s="60"/>
      <c r="M221" s="198" t="s">
        <v>21</v>
      </c>
      <c r="N221" s="246" t="s">
        <v>45</v>
      </c>
      <c r="O221" s="247"/>
      <c r="P221" s="248">
        <f>O221*H221</f>
        <v>0</v>
      </c>
      <c r="Q221" s="248">
        <v>0</v>
      </c>
      <c r="R221" s="248">
        <f>Q221*H221</f>
        <v>0</v>
      </c>
      <c r="S221" s="248">
        <v>0</v>
      </c>
      <c r="T221" s="249">
        <f>S221*H221</f>
        <v>0</v>
      </c>
      <c r="AR221" s="23" t="s">
        <v>137</v>
      </c>
      <c r="AT221" s="23" t="s">
        <v>132</v>
      </c>
      <c r="AU221" s="23" t="s">
        <v>84</v>
      </c>
      <c r="AY221" s="23" t="s">
        <v>130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3" t="s">
        <v>82</v>
      </c>
      <c r="BK221" s="202">
        <f>ROUND(I221*H221,2)</f>
        <v>0</v>
      </c>
      <c r="BL221" s="23" t="s">
        <v>137</v>
      </c>
      <c r="BM221" s="23" t="s">
        <v>480</v>
      </c>
    </row>
    <row r="222" spans="2:65" s="1" customFormat="1" ht="6.9" customHeight="1">
      <c r="B222" s="55"/>
      <c r="C222" s="56"/>
      <c r="D222" s="56"/>
      <c r="E222" s="56"/>
      <c r="F222" s="56"/>
      <c r="G222" s="56"/>
      <c r="H222" s="56"/>
      <c r="I222" s="138"/>
      <c r="J222" s="56"/>
      <c r="K222" s="56"/>
      <c r="L222" s="60"/>
    </row>
  </sheetData>
  <sheetProtection algorithmName="SHA-512" hashValue="uZdjSKojkHyFR+/RpTYpRLLXkdeSycGrL7ekDqc0WuAgdCjWpWbFXEpQ1AnHuyT2OqPHM+0TUX/t7PvL+WH43w==" saltValue="ZALbYwkMTt6L3lfPcJWpSRM26dEO/8wPEQMIgRfsoe2QjhYz1MHFXHxa7UGvA4sbIRymaHh6/xXSsXZ8m0sOFQ==" spinCount="100000" sheet="1" objects="1" scenarios="1" formatColumns="0" formatRows="0" autoFilter="0"/>
  <autoFilter ref="C85:K221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2.7109375" customWidth="1"/>
    <col min="9" max="9" width="13.5703125" style="110" customWidth="1"/>
    <col min="10" max="10" width="20.140625" customWidth="1"/>
    <col min="11" max="11" width="17.425781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4" t="s">
        <v>92</v>
      </c>
      <c r="H1" s="374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87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8" customHeight="1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6.4" customHeight="1">
      <c r="B7" s="27"/>
      <c r="C7" s="28"/>
      <c r="D7" s="28"/>
      <c r="E7" s="366" t="str">
        <f>'Rekapitulace stavby'!K6</f>
        <v>II/112 STRUHAŘOV OKRUŽNÍ KŘIŽOVATKA A SILNICE, 1. ETAPA - PŘÍMÉ ÚSEKY, KM 0,040 00 - 1,920 00, KM 2,129 91 - 2,531 98</v>
      </c>
      <c r="F7" s="367"/>
      <c r="G7" s="367"/>
      <c r="H7" s="367"/>
      <c r="I7" s="116"/>
      <c r="J7" s="28"/>
      <c r="K7" s="30"/>
    </row>
    <row r="8" spans="1:70" s="1" customFormat="1" ht="13.2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68" t="s">
        <v>481</v>
      </c>
      <c r="F9" s="369"/>
      <c r="G9" s="369"/>
      <c r="H9" s="369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7. 2. 2018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21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38</v>
      </c>
      <c r="E23" s="41"/>
      <c r="F23" s="41"/>
      <c r="G23" s="41"/>
      <c r="H23" s="41"/>
      <c r="I23" s="117"/>
      <c r="J23" s="41"/>
      <c r="K23" s="44"/>
    </row>
    <row r="24" spans="2:11" s="6" customFormat="1" ht="75.599999999999994" customHeight="1">
      <c r="B24" s="120"/>
      <c r="C24" s="121"/>
      <c r="D24" s="121"/>
      <c r="E24" s="335" t="s">
        <v>39</v>
      </c>
      <c r="F24" s="335"/>
      <c r="G24" s="335"/>
      <c r="H24" s="335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40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42</v>
      </c>
      <c r="G29" s="41"/>
      <c r="H29" s="41"/>
      <c r="I29" s="128" t="s">
        <v>41</v>
      </c>
      <c r="J29" s="45" t="s">
        <v>43</v>
      </c>
      <c r="K29" s="44"/>
    </row>
    <row r="30" spans="2:11" s="1" customFormat="1" ht="14.4" customHeight="1">
      <c r="B30" s="40"/>
      <c r="C30" s="41"/>
      <c r="D30" s="48" t="s">
        <v>44</v>
      </c>
      <c r="E30" s="48" t="s">
        <v>45</v>
      </c>
      <c r="F30" s="129">
        <f>ROUND(SUM(BE84:BE258), 2)</f>
        <v>0</v>
      </c>
      <c r="G30" s="41"/>
      <c r="H30" s="41"/>
      <c r="I30" s="130">
        <v>0.21</v>
      </c>
      <c r="J30" s="129">
        <f>ROUND(ROUND((SUM(BE84:BE258)),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46</v>
      </c>
      <c r="F31" s="129">
        <f>ROUND(SUM(BF84:BF258), 2)</f>
        <v>0</v>
      </c>
      <c r="G31" s="41"/>
      <c r="H31" s="41"/>
      <c r="I31" s="130">
        <v>0.15</v>
      </c>
      <c r="J31" s="129">
        <f>ROUND(ROUND((SUM(BF84:BF258)),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47</v>
      </c>
      <c r="F32" s="129">
        <f>ROUND(SUM(BG84:BG258),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48</v>
      </c>
      <c r="F33" s="129">
        <f>ROUND(SUM(BH84:BH258),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49</v>
      </c>
      <c r="F34" s="129">
        <f>ROUND(SUM(BI84:BI258),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50</v>
      </c>
      <c r="E36" s="78"/>
      <c r="F36" s="78"/>
      <c r="G36" s="133" t="s">
        <v>51</v>
      </c>
      <c r="H36" s="134" t="s">
        <v>52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4.4" customHeight="1">
      <c r="B45" s="40"/>
      <c r="C45" s="41"/>
      <c r="D45" s="41"/>
      <c r="E45" s="366" t="str">
        <f>E7</f>
        <v>II/112 STRUHAŘOV OKRUŽNÍ KŘIŽOVATKA A SILNICE, 1. ETAPA - PŘÍMÉ ÚSEKY, KM 0,040 00 - 1,920 00, KM 2,129 91 - 2,531 98</v>
      </c>
      <c r="F45" s="367"/>
      <c r="G45" s="367"/>
      <c r="H45" s="367"/>
      <c r="I45" s="117"/>
      <c r="J45" s="41"/>
      <c r="K45" s="44"/>
    </row>
    <row r="46" spans="2:11" s="1" customFormat="1" ht="14.4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6.2" customHeight="1">
      <c r="B47" s="40"/>
      <c r="C47" s="41"/>
      <c r="D47" s="41"/>
      <c r="E47" s="368" t="str">
        <f>E9</f>
        <v>SO 103 - Silnice II/112 - úsek Struhařov - železniční přejezd</v>
      </c>
      <c r="F47" s="369"/>
      <c r="G47" s="369"/>
      <c r="H47" s="369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Struhařov u Benešova, Myslíč, Benešov u Prahy</v>
      </c>
      <c r="G49" s="41"/>
      <c r="H49" s="41"/>
      <c r="I49" s="118" t="s">
        <v>25</v>
      </c>
      <c r="J49" s="119" t="str">
        <f>IF(J12="","",J12)</f>
        <v>7. 2. 2018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Středočeský kraj</v>
      </c>
      <c r="G51" s="41"/>
      <c r="H51" s="41"/>
      <c r="I51" s="118" t="s">
        <v>34</v>
      </c>
      <c r="J51" s="335" t="str">
        <f>E21</f>
        <v>Ing. Monika Povýšilová, Sweco Hydroprojekt a.s.</v>
      </c>
      <c r="K51" s="44"/>
    </row>
    <row r="52" spans="2:47" s="1" customFormat="1" ht="14.4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103</v>
      </c>
    </row>
    <row r="57" spans="2:47" s="7" customFormat="1" ht="24.9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95" customHeight="1">
      <c r="B58" s="155"/>
      <c r="C58" s="156"/>
      <c r="D58" s="157" t="s">
        <v>105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95" customHeight="1">
      <c r="B59" s="155"/>
      <c r="C59" s="156"/>
      <c r="D59" s="157" t="s">
        <v>106</v>
      </c>
      <c r="E59" s="158"/>
      <c r="F59" s="158"/>
      <c r="G59" s="158"/>
      <c r="H59" s="158"/>
      <c r="I59" s="159"/>
      <c r="J59" s="160">
        <f>J155</f>
        <v>0</v>
      </c>
      <c r="K59" s="161"/>
    </row>
    <row r="60" spans="2:47" s="8" customFormat="1" ht="19.95" customHeight="1">
      <c r="B60" s="155"/>
      <c r="C60" s="156"/>
      <c r="D60" s="157" t="s">
        <v>482</v>
      </c>
      <c r="E60" s="158"/>
      <c r="F60" s="158"/>
      <c r="G60" s="158"/>
      <c r="H60" s="158"/>
      <c r="I60" s="159"/>
      <c r="J60" s="160">
        <f>J167</f>
        <v>0</v>
      </c>
      <c r="K60" s="161"/>
    </row>
    <row r="61" spans="2:47" s="8" customFormat="1" ht="19.95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J175</f>
        <v>0</v>
      </c>
      <c r="K61" s="161"/>
    </row>
    <row r="62" spans="2:47" s="8" customFormat="1" ht="19.95" customHeight="1">
      <c r="B62" s="155"/>
      <c r="C62" s="156"/>
      <c r="D62" s="157" t="s">
        <v>111</v>
      </c>
      <c r="E62" s="158"/>
      <c r="F62" s="158"/>
      <c r="G62" s="158"/>
      <c r="H62" s="158"/>
      <c r="I62" s="159"/>
      <c r="J62" s="160">
        <f>J203</f>
        <v>0</v>
      </c>
      <c r="K62" s="161"/>
    </row>
    <row r="63" spans="2:47" s="8" customFormat="1" ht="19.95" customHeight="1">
      <c r="B63" s="155"/>
      <c r="C63" s="156"/>
      <c r="D63" s="157" t="s">
        <v>112</v>
      </c>
      <c r="E63" s="158"/>
      <c r="F63" s="158"/>
      <c r="G63" s="158"/>
      <c r="H63" s="158"/>
      <c r="I63" s="159"/>
      <c r="J63" s="160">
        <f>J233</f>
        <v>0</v>
      </c>
      <c r="K63" s="161"/>
    </row>
    <row r="64" spans="2:47" s="8" customFormat="1" ht="19.95" customHeight="1">
      <c r="B64" s="155"/>
      <c r="C64" s="156"/>
      <c r="D64" s="157" t="s">
        <v>113</v>
      </c>
      <c r="E64" s="158"/>
      <c r="F64" s="158"/>
      <c r="G64" s="158"/>
      <c r="H64" s="158"/>
      <c r="I64" s="159"/>
      <c r="J64" s="160">
        <f>J257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" customHeight="1">
      <c r="B71" s="40"/>
      <c r="C71" s="61" t="s">
        <v>114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4.4" customHeight="1">
      <c r="B74" s="40"/>
      <c r="C74" s="62"/>
      <c r="D74" s="62"/>
      <c r="E74" s="371" t="str">
        <f>E7</f>
        <v>II/112 STRUHAŘOV OKRUŽNÍ KŘIŽOVATKA A SILNICE, 1. ETAPA - PŘÍMÉ ÚSEKY, KM 0,040 00 - 1,920 00, KM 2,129 91 - 2,531 98</v>
      </c>
      <c r="F74" s="372"/>
      <c r="G74" s="372"/>
      <c r="H74" s="372"/>
      <c r="I74" s="162"/>
      <c r="J74" s="62"/>
      <c r="K74" s="62"/>
      <c r="L74" s="60"/>
    </row>
    <row r="75" spans="2:12" s="1" customFormat="1" ht="14.4" customHeight="1">
      <c r="B75" s="40"/>
      <c r="C75" s="64" t="s">
        <v>97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2" customHeight="1">
      <c r="B76" s="40"/>
      <c r="C76" s="62"/>
      <c r="D76" s="62"/>
      <c r="E76" s="346" t="str">
        <f>E9</f>
        <v>SO 103 - Silnice II/112 - úsek Struhařov - železniční přejezd</v>
      </c>
      <c r="F76" s="373"/>
      <c r="G76" s="373"/>
      <c r="H76" s="373"/>
      <c r="I76" s="162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>Struhařov u Benešova, Myslíč, Benešov u Prahy</v>
      </c>
      <c r="G78" s="62"/>
      <c r="H78" s="62"/>
      <c r="I78" s="164" t="s">
        <v>25</v>
      </c>
      <c r="J78" s="72" t="str">
        <f>IF(J12="","",J12)</f>
        <v>7. 2. 2018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3.2">
      <c r="B80" s="40"/>
      <c r="C80" s="64" t="s">
        <v>27</v>
      </c>
      <c r="D80" s="62"/>
      <c r="E80" s="62"/>
      <c r="F80" s="163" t="str">
        <f>E15</f>
        <v>Středočeský kraj</v>
      </c>
      <c r="G80" s="62"/>
      <c r="H80" s="62"/>
      <c r="I80" s="164" t="s">
        <v>34</v>
      </c>
      <c r="J80" s="163" t="str">
        <f>E21</f>
        <v>Ing. Monika Povýšilová, Sweco Hydroprojekt a.s.</v>
      </c>
      <c r="K80" s="62"/>
      <c r="L80" s="60"/>
    </row>
    <row r="81" spans="2:65" s="1" customFormat="1" ht="14.4" customHeight="1">
      <c r="B81" s="40"/>
      <c r="C81" s="64" t="s">
        <v>32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115</v>
      </c>
      <c r="D83" s="167" t="s">
        <v>59</v>
      </c>
      <c r="E83" s="167" t="s">
        <v>55</v>
      </c>
      <c r="F83" s="167" t="s">
        <v>116</v>
      </c>
      <c r="G83" s="167" t="s">
        <v>117</v>
      </c>
      <c r="H83" s="167" t="s">
        <v>118</v>
      </c>
      <c r="I83" s="168" t="s">
        <v>119</v>
      </c>
      <c r="J83" s="167" t="s">
        <v>101</v>
      </c>
      <c r="K83" s="169" t="s">
        <v>120</v>
      </c>
      <c r="L83" s="170"/>
      <c r="M83" s="80" t="s">
        <v>121</v>
      </c>
      <c r="N83" s="81" t="s">
        <v>44</v>
      </c>
      <c r="O83" s="81" t="s">
        <v>122</v>
      </c>
      <c r="P83" s="81" t="s">
        <v>123</v>
      </c>
      <c r="Q83" s="81" t="s">
        <v>124</v>
      </c>
      <c r="R83" s="81" t="s">
        <v>125</v>
      </c>
      <c r="S83" s="81" t="s">
        <v>126</v>
      </c>
      <c r="T83" s="82" t="s">
        <v>127</v>
      </c>
    </row>
    <row r="84" spans="2:65" s="1" customFormat="1" ht="29.25" customHeight="1">
      <c r="B84" s="40"/>
      <c r="C84" s="86" t="s">
        <v>102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250.71415027999998</v>
      </c>
      <c r="S84" s="84"/>
      <c r="T84" s="173">
        <f>T85</f>
        <v>4266.0891000000001</v>
      </c>
      <c r="AT84" s="23" t="s">
        <v>73</v>
      </c>
      <c r="AU84" s="23" t="s">
        <v>103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73</v>
      </c>
      <c r="E85" s="178" t="s">
        <v>128</v>
      </c>
      <c r="F85" s="178" t="s">
        <v>129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P86+P155+P167+P175+P203+P233+P257</f>
        <v>0</v>
      </c>
      <c r="Q85" s="183"/>
      <c r="R85" s="184">
        <f>R86+R155+R167+R175+R203+R233+R257</f>
        <v>250.71415027999998</v>
      </c>
      <c r="S85" s="183"/>
      <c r="T85" s="185">
        <f>T86+T155+T167+T175+T203+T233+T257</f>
        <v>4266.0891000000001</v>
      </c>
      <c r="AR85" s="186" t="s">
        <v>82</v>
      </c>
      <c r="AT85" s="187" t="s">
        <v>73</v>
      </c>
      <c r="AU85" s="187" t="s">
        <v>74</v>
      </c>
      <c r="AY85" s="186" t="s">
        <v>130</v>
      </c>
      <c r="BK85" s="188">
        <f>BK86+BK155+BK167+BK175+BK203+BK233+BK257</f>
        <v>0</v>
      </c>
    </row>
    <row r="86" spans="2:65" s="10" customFormat="1" ht="19.95" customHeight="1">
      <c r="B86" s="175"/>
      <c r="C86" s="176"/>
      <c r="D86" s="177" t="s">
        <v>73</v>
      </c>
      <c r="E86" s="189" t="s">
        <v>82</v>
      </c>
      <c r="F86" s="189" t="s">
        <v>131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SUM(P87:P154)</f>
        <v>0</v>
      </c>
      <c r="Q86" s="183"/>
      <c r="R86" s="184">
        <f>SUM(R87:R154)</f>
        <v>15.755191000000002</v>
      </c>
      <c r="S86" s="183"/>
      <c r="T86" s="185">
        <f>SUM(T87:T154)</f>
        <v>4071.1650999999997</v>
      </c>
      <c r="AR86" s="186" t="s">
        <v>82</v>
      </c>
      <c r="AT86" s="187" t="s">
        <v>73</v>
      </c>
      <c r="AU86" s="187" t="s">
        <v>82</v>
      </c>
      <c r="AY86" s="186" t="s">
        <v>130</v>
      </c>
      <c r="BK86" s="188">
        <f>SUM(BK87:BK154)</f>
        <v>0</v>
      </c>
    </row>
    <row r="87" spans="2:65" s="1" customFormat="1" ht="45.6" customHeight="1">
      <c r="B87" s="40"/>
      <c r="C87" s="191" t="s">
        <v>82</v>
      </c>
      <c r="D87" s="191" t="s">
        <v>132</v>
      </c>
      <c r="E87" s="192" t="s">
        <v>483</v>
      </c>
      <c r="F87" s="193" t="s">
        <v>484</v>
      </c>
      <c r="G87" s="194" t="s">
        <v>135</v>
      </c>
      <c r="H87" s="195">
        <v>3417.5949999999998</v>
      </c>
      <c r="I87" s="196"/>
      <c r="J87" s="197">
        <f>ROUND(I87*H87,2)</f>
        <v>0</v>
      </c>
      <c r="K87" s="193" t="s">
        <v>136</v>
      </c>
      <c r="L87" s="60"/>
      <c r="M87" s="198" t="s">
        <v>21</v>
      </c>
      <c r="N87" s="199" t="s">
        <v>45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0.57999999999999996</v>
      </c>
      <c r="T87" s="201">
        <f>S87*H87</f>
        <v>1982.2050999999997</v>
      </c>
      <c r="AR87" s="23" t="s">
        <v>137</v>
      </c>
      <c r="AT87" s="23" t="s">
        <v>132</v>
      </c>
      <c r="AU87" s="23" t="s">
        <v>84</v>
      </c>
      <c r="AY87" s="23" t="s">
        <v>130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82</v>
      </c>
      <c r="BK87" s="202">
        <f>ROUND(I87*H87,2)</f>
        <v>0</v>
      </c>
      <c r="BL87" s="23" t="s">
        <v>137</v>
      </c>
      <c r="BM87" s="23" t="s">
        <v>485</v>
      </c>
    </row>
    <row r="88" spans="2:65" s="11" customFormat="1" ht="12">
      <c r="B88" s="203"/>
      <c r="C88" s="204"/>
      <c r="D88" s="205" t="s">
        <v>139</v>
      </c>
      <c r="E88" s="206" t="s">
        <v>21</v>
      </c>
      <c r="F88" s="207" t="s">
        <v>486</v>
      </c>
      <c r="G88" s="204"/>
      <c r="H88" s="208">
        <v>3417.5949999999998</v>
      </c>
      <c r="I88" s="209"/>
      <c r="J88" s="204"/>
      <c r="K88" s="204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139</v>
      </c>
      <c r="AU88" s="214" t="s">
        <v>84</v>
      </c>
      <c r="AV88" s="11" t="s">
        <v>84</v>
      </c>
      <c r="AW88" s="11" t="s">
        <v>37</v>
      </c>
      <c r="AX88" s="11" t="s">
        <v>74</v>
      </c>
      <c r="AY88" s="214" t="s">
        <v>130</v>
      </c>
    </row>
    <row r="89" spans="2:65" s="12" customFormat="1" ht="12">
      <c r="B89" s="215"/>
      <c r="C89" s="216"/>
      <c r="D89" s="205" t="s">
        <v>139</v>
      </c>
      <c r="E89" s="217" t="s">
        <v>21</v>
      </c>
      <c r="F89" s="218" t="s">
        <v>141</v>
      </c>
      <c r="G89" s="216"/>
      <c r="H89" s="219">
        <v>3417.5949999999998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139</v>
      </c>
      <c r="AU89" s="225" t="s">
        <v>84</v>
      </c>
      <c r="AV89" s="12" t="s">
        <v>137</v>
      </c>
      <c r="AW89" s="12" t="s">
        <v>37</v>
      </c>
      <c r="AX89" s="12" t="s">
        <v>82</v>
      </c>
      <c r="AY89" s="225" t="s">
        <v>130</v>
      </c>
    </row>
    <row r="90" spans="2:65" s="1" customFormat="1" ht="45.6" customHeight="1">
      <c r="B90" s="40"/>
      <c r="C90" s="191" t="s">
        <v>84</v>
      </c>
      <c r="D90" s="191" t="s">
        <v>132</v>
      </c>
      <c r="E90" s="192" t="s">
        <v>487</v>
      </c>
      <c r="F90" s="193" t="s">
        <v>488</v>
      </c>
      <c r="G90" s="194" t="s">
        <v>135</v>
      </c>
      <c r="H90" s="195">
        <v>2720</v>
      </c>
      <c r="I90" s="196"/>
      <c r="J90" s="197">
        <f>ROUND(I90*H90,2)</f>
        <v>0</v>
      </c>
      <c r="K90" s="193" t="s">
        <v>136</v>
      </c>
      <c r="L90" s="60"/>
      <c r="M90" s="198" t="s">
        <v>21</v>
      </c>
      <c r="N90" s="199" t="s">
        <v>45</v>
      </c>
      <c r="O90" s="41"/>
      <c r="P90" s="200">
        <f>O90*H90</f>
        <v>0</v>
      </c>
      <c r="Q90" s="200">
        <v>3.3E-4</v>
      </c>
      <c r="R90" s="200">
        <f>Q90*H90</f>
        <v>0.89759999999999995</v>
      </c>
      <c r="S90" s="200">
        <v>0.76800000000000002</v>
      </c>
      <c r="T90" s="201">
        <f>S90*H90</f>
        <v>2088.96</v>
      </c>
      <c r="AR90" s="23" t="s">
        <v>137</v>
      </c>
      <c r="AT90" s="23" t="s">
        <v>132</v>
      </c>
      <c r="AU90" s="23" t="s">
        <v>84</v>
      </c>
      <c r="AY90" s="23" t="s">
        <v>130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82</v>
      </c>
      <c r="BK90" s="202">
        <f>ROUND(I90*H90,2)</f>
        <v>0</v>
      </c>
      <c r="BL90" s="23" t="s">
        <v>137</v>
      </c>
      <c r="BM90" s="23" t="s">
        <v>489</v>
      </c>
    </row>
    <row r="91" spans="2:65" s="13" customFormat="1" ht="12">
      <c r="B91" s="236"/>
      <c r="C91" s="237"/>
      <c r="D91" s="205" t="s">
        <v>139</v>
      </c>
      <c r="E91" s="238" t="s">
        <v>21</v>
      </c>
      <c r="F91" s="239" t="s">
        <v>490</v>
      </c>
      <c r="G91" s="237"/>
      <c r="H91" s="238" t="s">
        <v>21</v>
      </c>
      <c r="I91" s="240"/>
      <c r="J91" s="237"/>
      <c r="K91" s="237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139</v>
      </c>
      <c r="AU91" s="245" t="s">
        <v>84</v>
      </c>
      <c r="AV91" s="13" t="s">
        <v>82</v>
      </c>
      <c r="AW91" s="13" t="s">
        <v>37</v>
      </c>
      <c r="AX91" s="13" t="s">
        <v>74</v>
      </c>
      <c r="AY91" s="245" t="s">
        <v>130</v>
      </c>
    </row>
    <row r="92" spans="2:65" s="11" customFormat="1" ht="12">
      <c r="B92" s="203"/>
      <c r="C92" s="204"/>
      <c r="D92" s="205" t="s">
        <v>139</v>
      </c>
      <c r="E92" s="206" t="s">
        <v>21</v>
      </c>
      <c r="F92" s="207" t="s">
        <v>491</v>
      </c>
      <c r="G92" s="204"/>
      <c r="H92" s="208">
        <v>2720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139</v>
      </c>
      <c r="AU92" s="214" t="s">
        <v>84</v>
      </c>
      <c r="AV92" s="11" t="s">
        <v>84</v>
      </c>
      <c r="AW92" s="11" t="s">
        <v>37</v>
      </c>
      <c r="AX92" s="11" t="s">
        <v>74</v>
      </c>
      <c r="AY92" s="214" t="s">
        <v>130</v>
      </c>
    </row>
    <row r="93" spans="2:65" s="12" customFormat="1" ht="12">
      <c r="B93" s="215"/>
      <c r="C93" s="216"/>
      <c r="D93" s="205" t="s">
        <v>139</v>
      </c>
      <c r="E93" s="217" t="s">
        <v>21</v>
      </c>
      <c r="F93" s="218" t="s">
        <v>141</v>
      </c>
      <c r="G93" s="216"/>
      <c r="H93" s="219">
        <v>2720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139</v>
      </c>
      <c r="AU93" s="225" t="s">
        <v>84</v>
      </c>
      <c r="AV93" s="12" t="s">
        <v>137</v>
      </c>
      <c r="AW93" s="12" t="s">
        <v>37</v>
      </c>
      <c r="AX93" s="12" t="s">
        <v>82</v>
      </c>
      <c r="AY93" s="225" t="s">
        <v>130</v>
      </c>
    </row>
    <row r="94" spans="2:65" s="1" customFormat="1" ht="22.8" customHeight="1">
      <c r="B94" s="40"/>
      <c r="C94" s="191" t="s">
        <v>268</v>
      </c>
      <c r="D94" s="191" t="s">
        <v>132</v>
      </c>
      <c r="E94" s="192" t="s">
        <v>143</v>
      </c>
      <c r="F94" s="193" t="s">
        <v>144</v>
      </c>
      <c r="G94" s="194" t="s">
        <v>145</v>
      </c>
      <c r="H94" s="195">
        <v>250</v>
      </c>
      <c r="I94" s="196"/>
      <c r="J94" s="197">
        <f>ROUND(I94*H94,2)</f>
        <v>0</v>
      </c>
      <c r="K94" s="193" t="s">
        <v>136</v>
      </c>
      <c r="L94" s="60"/>
      <c r="M94" s="198" t="s">
        <v>21</v>
      </c>
      <c r="N94" s="199" t="s">
        <v>45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137</v>
      </c>
      <c r="AT94" s="23" t="s">
        <v>132</v>
      </c>
      <c r="AU94" s="23" t="s">
        <v>84</v>
      </c>
      <c r="AY94" s="23" t="s">
        <v>130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82</v>
      </c>
      <c r="BK94" s="202">
        <f>ROUND(I94*H94,2)</f>
        <v>0</v>
      </c>
      <c r="BL94" s="23" t="s">
        <v>137</v>
      </c>
      <c r="BM94" s="23" t="s">
        <v>492</v>
      </c>
    </row>
    <row r="95" spans="2:65" s="1" customFormat="1" ht="22.8" customHeight="1">
      <c r="B95" s="40"/>
      <c r="C95" s="191" t="s">
        <v>264</v>
      </c>
      <c r="D95" s="191" t="s">
        <v>132</v>
      </c>
      <c r="E95" s="192" t="s">
        <v>148</v>
      </c>
      <c r="F95" s="193" t="s">
        <v>149</v>
      </c>
      <c r="G95" s="194" t="s">
        <v>150</v>
      </c>
      <c r="H95" s="195">
        <v>35</v>
      </c>
      <c r="I95" s="196"/>
      <c r="J95" s="197">
        <f>ROUND(I95*H95,2)</f>
        <v>0</v>
      </c>
      <c r="K95" s="193" t="s">
        <v>136</v>
      </c>
      <c r="L95" s="60"/>
      <c r="M95" s="198" t="s">
        <v>21</v>
      </c>
      <c r="N95" s="199" t="s">
        <v>45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137</v>
      </c>
      <c r="AT95" s="23" t="s">
        <v>132</v>
      </c>
      <c r="AU95" s="23" t="s">
        <v>84</v>
      </c>
      <c r="AY95" s="23" t="s">
        <v>130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82</v>
      </c>
      <c r="BK95" s="202">
        <f>ROUND(I95*H95,2)</f>
        <v>0</v>
      </c>
      <c r="BL95" s="23" t="s">
        <v>137</v>
      </c>
      <c r="BM95" s="23" t="s">
        <v>493</v>
      </c>
    </row>
    <row r="96" spans="2:65" s="1" customFormat="1" ht="34.200000000000003" customHeight="1">
      <c r="B96" s="40"/>
      <c r="C96" s="191" t="s">
        <v>186</v>
      </c>
      <c r="D96" s="191" t="s">
        <v>132</v>
      </c>
      <c r="E96" s="192" t="s">
        <v>494</v>
      </c>
      <c r="F96" s="193" t="s">
        <v>495</v>
      </c>
      <c r="G96" s="194" t="s">
        <v>155</v>
      </c>
      <c r="H96" s="195">
        <v>31.5</v>
      </c>
      <c r="I96" s="196"/>
      <c r="J96" s="197">
        <f>ROUND(I96*H96,2)</f>
        <v>0</v>
      </c>
      <c r="K96" s="193" t="s">
        <v>136</v>
      </c>
      <c r="L96" s="60"/>
      <c r="M96" s="198" t="s">
        <v>21</v>
      </c>
      <c r="N96" s="199" t="s">
        <v>45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137</v>
      </c>
      <c r="AT96" s="23" t="s">
        <v>132</v>
      </c>
      <c r="AU96" s="23" t="s">
        <v>84</v>
      </c>
      <c r="AY96" s="23" t="s">
        <v>130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82</v>
      </c>
      <c r="BK96" s="202">
        <f>ROUND(I96*H96,2)</f>
        <v>0</v>
      </c>
      <c r="BL96" s="23" t="s">
        <v>137</v>
      </c>
      <c r="BM96" s="23" t="s">
        <v>496</v>
      </c>
    </row>
    <row r="97" spans="2:65" s="13" customFormat="1" ht="12">
      <c r="B97" s="236"/>
      <c r="C97" s="237"/>
      <c r="D97" s="205" t="s">
        <v>139</v>
      </c>
      <c r="E97" s="238" t="s">
        <v>21</v>
      </c>
      <c r="F97" s="239" t="s">
        <v>497</v>
      </c>
      <c r="G97" s="237"/>
      <c r="H97" s="238" t="s">
        <v>21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139</v>
      </c>
      <c r="AU97" s="245" t="s">
        <v>84</v>
      </c>
      <c r="AV97" s="13" t="s">
        <v>82</v>
      </c>
      <c r="AW97" s="13" t="s">
        <v>37</v>
      </c>
      <c r="AX97" s="13" t="s">
        <v>74</v>
      </c>
      <c r="AY97" s="245" t="s">
        <v>130</v>
      </c>
    </row>
    <row r="98" spans="2:65" s="11" customFormat="1" ht="12">
      <c r="B98" s="203"/>
      <c r="C98" s="204"/>
      <c r="D98" s="205" t="s">
        <v>139</v>
      </c>
      <c r="E98" s="206" t="s">
        <v>21</v>
      </c>
      <c r="F98" s="207" t="s">
        <v>498</v>
      </c>
      <c r="G98" s="204"/>
      <c r="H98" s="208">
        <v>31.5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139</v>
      </c>
      <c r="AU98" s="214" t="s">
        <v>84</v>
      </c>
      <c r="AV98" s="11" t="s">
        <v>84</v>
      </c>
      <c r="AW98" s="11" t="s">
        <v>37</v>
      </c>
      <c r="AX98" s="11" t="s">
        <v>74</v>
      </c>
      <c r="AY98" s="214" t="s">
        <v>130</v>
      </c>
    </row>
    <row r="99" spans="2:65" s="12" customFormat="1" ht="12">
      <c r="B99" s="215"/>
      <c r="C99" s="216"/>
      <c r="D99" s="205" t="s">
        <v>139</v>
      </c>
      <c r="E99" s="217" t="s">
        <v>21</v>
      </c>
      <c r="F99" s="218" t="s">
        <v>141</v>
      </c>
      <c r="G99" s="216"/>
      <c r="H99" s="219">
        <v>31.5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139</v>
      </c>
      <c r="AU99" s="225" t="s">
        <v>84</v>
      </c>
      <c r="AV99" s="12" t="s">
        <v>137</v>
      </c>
      <c r="AW99" s="12" t="s">
        <v>37</v>
      </c>
      <c r="AX99" s="12" t="s">
        <v>82</v>
      </c>
      <c r="AY99" s="225" t="s">
        <v>130</v>
      </c>
    </row>
    <row r="100" spans="2:65" s="1" customFormat="1" ht="34.200000000000003" customHeight="1">
      <c r="B100" s="40"/>
      <c r="C100" s="191" t="s">
        <v>137</v>
      </c>
      <c r="D100" s="191" t="s">
        <v>132</v>
      </c>
      <c r="E100" s="192" t="s">
        <v>499</v>
      </c>
      <c r="F100" s="193" t="s">
        <v>500</v>
      </c>
      <c r="G100" s="194" t="s">
        <v>155</v>
      </c>
      <c r="H100" s="195">
        <v>9.4499999999999993</v>
      </c>
      <c r="I100" s="196"/>
      <c r="J100" s="197">
        <f>ROUND(I100*H100,2)</f>
        <v>0</v>
      </c>
      <c r="K100" s="193" t="s">
        <v>136</v>
      </c>
      <c r="L100" s="60"/>
      <c r="M100" s="198" t="s">
        <v>21</v>
      </c>
      <c r="N100" s="199" t="s">
        <v>45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137</v>
      </c>
      <c r="AT100" s="23" t="s">
        <v>132</v>
      </c>
      <c r="AU100" s="23" t="s">
        <v>84</v>
      </c>
      <c r="AY100" s="23" t="s">
        <v>130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82</v>
      </c>
      <c r="BK100" s="202">
        <f>ROUND(I100*H100,2)</f>
        <v>0</v>
      </c>
      <c r="BL100" s="23" t="s">
        <v>137</v>
      </c>
      <c r="BM100" s="23" t="s">
        <v>501</v>
      </c>
    </row>
    <row r="101" spans="2:65" s="11" customFormat="1" ht="12">
      <c r="B101" s="203"/>
      <c r="C101" s="204"/>
      <c r="D101" s="205" t="s">
        <v>139</v>
      </c>
      <c r="E101" s="206" t="s">
        <v>21</v>
      </c>
      <c r="F101" s="207" t="s">
        <v>502</v>
      </c>
      <c r="G101" s="204"/>
      <c r="H101" s="208">
        <v>9.4499999999999993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139</v>
      </c>
      <c r="AU101" s="214" t="s">
        <v>84</v>
      </c>
      <c r="AV101" s="11" t="s">
        <v>84</v>
      </c>
      <c r="AW101" s="11" t="s">
        <v>37</v>
      </c>
      <c r="AX101" s="11" t="s">
        <v>74</v>
      </c>
      <c r="AY101" s="214" t="s">
        <v>130</v>
      </c>
    </row>
    <row r="102" spans="2:65" s="12" customFormat="1" ht="12">
      <c r="B102" s="215"/>
      <c r="C102" s="216"/>
      <c r="D102" s="205" t="s">
        <v>139</v>
      </c>
      <c r="E102" s="217" t="s">
        <v>21</v>
      </c>
      <c r="F102" s="218" t="s">
        <v>141</v>
      </c>
      <c r="G102" s="216"/>
      <c r="H102" s="219">
        <v>9.4499999999999993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139</v>
      </c>
      <c r="AU102" s="225" t="s">
        <v>84</v>
      </c>
      <c r="AV102" s="12" t="s">
        <v>137</v>
      </c>
      <c r="AW102" s="12" t="s">
        <v>37</v>
      </c>
      <c r="AX102" s="12" t="s">
        <v>82</v>
      </c>
      <c r="AY102" s="225" t="s">
        <v>130</v>
      </c>
    </row>
    <row r="103" spans="2:65" s="1" customFormat="1" ht="14.4" customHeight="1">
      <c r="B103" s="40"/>
      <c r="C103" s="191" t="s">
        <v>471</v>
      </c>
      <c r="D103" s="191" t="s">
        <v>132</v>
      </c>
      <c r="E103" s="192" t="s">
        <v>153</v>
      </c>
      <c r="F103" s="193" t="s">
        <v>154</v>
      </c>
      <c r="G103" s="194" t="s">
        <v>155</v>
      </c>
      <c r="H103" s="195">
        <v>287.95499999999998</v>
      </c>
      <c r="I103" s="196"/>
      <c r="J103" s="197">
        <f>ROUND(I103*H103,2)</f>
        <v>0</v>
      </c>
      <c r="K103" s="193" t="s">
        <v>21</v>
      </c>
      <c r="L103" s="60"/>
      <c r="M103" s="198" t="s">
        <v>21</v>
      </c>
      <c r="N103" s="199" t="s">
        <v>45</v>
      </c>
      <c r="O103" s="41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137</v>
      </c>
      <c r="AT103" s="23" t="s">
        <v>132</v>
      </c>
      <c r="AU103" s="23" t="s">
        <v>84</v>
      </c>
      <c r="AY103" s="23" t="s">
        <v>130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82</v>
      </c>
      <c r="BK103" s="202">
        <f>ROUND(I103*H103,2)</f>
        <v>0</v>
      </c>
      <c r="BL103" s="23" t="s">
        <v>137</v>
      </c>
      <c r="BM103" s="23" t="s">
        <v>503</v>
      </c>
    </row>
    <row r="104" spans="2:65" s="11" customFormat="1" ht="12">
      <c r="B104" s="203"/>
      <c r="C104" s="204"/>
      <c r="D104" s="205" t="s">
        <v>139</v>
      </c>
      <c r="E104" s="206" t="s">
        <v>21</v>
      </c>
      <c r="F104" s="207" t="s">
        <v>504</v>
      </c>
      <c r="G104" s="204"/>
      <c r="H104" s="208">
        <v>287.95499999999998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139</v>
      </c>
      <c r="AU104" s="214" t="s">
        <v>84</v>
      </c>
      <c r="AV104" s="11" t="s">
        <v>84</v>
      </c>
      <c r="AW104" s="11" t="s">
        <v>37</v>
      </c>
      <c r="AX104" s="11" t="s">
        <v>74</v>
      </c>
      <c r="AY104" s="214" t="s">
        <v>130</v>
      </c>
    </row>
    <row r="105" spans="2:65" s="12" customFormat="1" ht="12">
      <c r="B105" s="215"/>
      <c r="C105" s="216"/>
      <c r="D105" s="205" t="s">
        <v>139</v>
      </c>
      <c r="E105" s="217" t="s">
        <v>21</v>
      </c>
      <c r="F105" s="218" t="s">
        <v>141</v>
      </c>
      <c r="G105" s="216"/>
      <c r="H105" s="219">
        <v>287.95499999999998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139</v>
      </c>
      <c r="AU105" s="225" t="s">
        <v>84</v>
      </c>
      <c r="AV105" s="12" t="s">
        <v>137</v>
      </c>
      <c r="AW105" s="12" t="s">
        <v>37</v>
      </c>
      <c r="AX105" s="12" t="s">
        <v>82</v>
      </c>
      <c r="AY105" s="225" t="s">
        <v>130</v>
      </c>
    </row>
    <row r="106" spans="2:65" s="1" customFormat="1" ht="22.8" customHeight="1">
      <c r="B106" s="40"/>
      <c r="C106" s="191" t="s">
        <v>219</v>
      </c>
      <c r="D106" s="191" t="s">
        <v>132</v>
      </c>
      <c r="E106" s="192" t="s">
        <v>505</v>
      </c>
      <c r="F106" s="193" t="s">
        <v>506</v>
      </c>
      <c r="G106" s="194" t="s">
        <v>155</v>
      </c>
      <c r="H106" s="195">
        <v>7.4</v>
      </c>
      <c r="I106" s="196"/>
      <c r="J106" s="197">
        <f>ROUND(I106*H106,2)</f>
        <v>0</v>
      </c>
      <c r="K106" s="193" t="s">
        <v>136</v>
      </c>
      <c r="L106" s="60"/>
      <c r="M106" s="198" t="s">
        <v>21</v>
      </c>
      <c r="N106" s="199" t="s">
        <v>45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137</v>
      </c>
      <c r="AT106" s="23" t="s">
        <v>132</v>
      </c>
      <c r="AU106" s="23" t="s">
        <v>84</v>
      </c>
      <c r="AY106" s="23" t="s">
        <v>130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82</v>
      </c>
      <c r="BK106" s="202">
        <f>ROUND(I106*H106,2)</f>
        <v>0</v>
      </c>
      <c r="BL106" s="23" t="s">
        <v>137</v>
      </c>
      <c r="BM106" s="23" t="s">
        <v>507</v>
      </c>
    </row>
    <row r="107" spans="2:65" s="13" customFormat="1" ht="12">
      <c r="B107" s="236"/>
      <c r="C107" s="237"/>
      <c r="D107" s="205" t="s">
        <v>139</v>
      </c>
      <c r="E107" s="238" t="s">
        <v>21</v>
      </c>
      <c r="F107" s="239" t="s">
        <v>508</v>
      </c>
      <c r="G107" s="237"/>
      <c r="H107" s="238" t="s">
        <v>21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139</v>
      </c>
      <c r="AU107" s="245" t="s">
        <v>84</v>
      </c>
      <c r="AV107" s="13" t="s">
        <v>82</v>
      </c>
      <c r="AW107" s="13" t="s">
        <v>37</v>
      </c>
      <c r="AX107" s="13" t="s">
        <v>74</v>
      </c>
      <c r="AY107" s="245" t="s">
        <v>130</v>
      </c>
    </row>
    <row r="108" spans="2:65" s="11" customFormat="1" ht="12">
      <c r="B108" s="203"/>
      <c r="C108" s="204"/>
      <c r="D108" s="205" t="s">
        <v>139</v>
      </c>
      <c r="E108" s="206" t="s">
        <v>21</v>
      </c>
      <c r="F108" s="207" t="s">
        <v>509</v>
      </c>
      <c r="G108" s="204"/>
      <c r="H108" s="208">
        <v>7.4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139</v>
      </c>
      <c r="AU108" s="214" t="s">
        <v>84</v>
      </c>
      <c r="AV108" s="11" t="s">
        <v>84</v>
      </c>
      <c r="AW108" s="11" t="s">
        <v>37</v>
      </c>
      <c r="AX108" s="11" t="s">
        <v>74</v>
      </c>
      <c r="AY108" s="214" t="s">
        <v>130</v>
      </c>
    </row>
    <row r="109" spans="2:65" s="12" customFormat="1" ht="12">
      <c r="B109" s="215"/>
      <c r="C109" s="216"/>
      <c r="D109" s="205" t="s">
        <v>139</v>
      </c>
      <c r="E109" s="217" t="s">
        <v>21</v>
      </c>
      <c r="F109" s="218" t="s">
        <v>141</v>
      </c>
      <c r="G109" s="216"/>
      <c r="H109" s="219">
        <v>7.4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139</v>
      </c>
      <c r="AU109" s="225" t="s">
        <v>84</v>
      </c>
      <c r="AV109" s="12" t="s">
        <v>137</v>
      </c>
      <c r="AW109" s="12" t="s">
        <v>37</v>
      </c>
      <c r="AX109" s="12" t="s">
        <v>82</v>
      </c>
      <c r="AY109" s="225" t="s">
        <v>130</v>
      </c>
    </row>
    <row r="110" spans="2:65" s="1" customFormat="1" ht="34.200000000000003" customHeight="1">
      <c r="B110" s="40"/>
      <c r="C110" s="191" t="s">
        <v>262</v>
      </c>
      <c r="D110" s="191" t="s">
        <v>132</v>
      </c>
      <c r="E110" s="192" t="s">
        <v>510</v>
      </c>
      <c r="F110" s="193" t="s">
        <v>511</v>
      </c>
      <c r="G110" s="194" t="s">
        <v>155</v>
      </c>
      <c r="H110" s="195">
        <v>2.2200000000000002</v>
      </c>
      <c r="I110" s="196"/>
      <c r="J110" s="197">
        <f>ROUND(I110*H110,2)</f>
        <v>0</v>
      </c>
      <c r="K110" s="193" t="s">
        <v>136</v>
      </c>
      <c r="L110" s="60"/>
      <c r="M110" s="198" t="s">
        <v>21</v>
      </c>
      <c r="N110" s="199" t="s">
        <v>45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137</v>
      </c>
      <c r="AT110" s="23" t="s">
        <v>132</v>
      </c>
      <c r="AU110" s="23" t="s">
        <v>84</v>
      </c>
      <c r="AY110" s="23" t="s">
        <v>130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82</v>
      </c>
      <c r="BK110" s="202">
        <f>ROUND(I110*H110,2)</f>
        <v>0</v>
      </c>
      <c r="BL110" s="23" t="s">
        <v>137</v>
      </c>
      <c r="BM110" s="23" t="s">
        <v>512</v>
      </c>
    </row>
    <row r="111" spans="2:65" s="11" customFormat="1" ht="12">
      <c r="B111" s="203"/>
      <c r="C111" s="204"/>
      <c r="D111" s="205" t="s">
        <v>139</v>
      </c>
      <c r="E111" s="206" t="s">
        <v>21</v>
      </c>
      <c r="F111" s="207" t="s">
        <v>513</v>
      </c>
      <c r="G111" s="204"/>
      <c r="H111" s="208">
        <v>2.2200000000000002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139</v>
      </c>
      <c r="AU111" s="214" t="s">
        <v>84</v>
      </c>
      <c r="AV111" s="11" t="s">
        <v>84</v>
      </c>
      <c r="AW111" s="11" t="s">
        <v>37</v>
      </c>
      <c r="AX111" s="11" t="s">
        <v>74</v>
      </c>
      <c r="AY111" s="214" t="s">
        <v>130</v>
      </c>
    </row>
    <row r="112" spans="2:65" s="12" customFormat="1" ht="12">
      <c r="B112" s="215"/>
      <c r="C112" s="216"/>
      <c r="D112" s="205" t="s">
        <v>139</v>
      </c>
      <c r="E112" s="217" t="s">
        <v>21</v>
      </c>
      <c r="F112" s="218" t="s">
        <v>141</v>
      </c>
      <c r="G112" s="216"/>
      <c r="H112" s="219">
        <v>2.2200000000000002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139</v>
      </c>
      <c r="AU112" s="225" t="s">
        <v>84</v>
      </c>
      <c r="AV112" s="12" t="s">
        <v>137</v>
      </c>
      <c r="AW112" s="12" t="s">
        <v>37</v>
      </c>
      <c r="AX112" s="12" t="s">
        <v>82</v>
      </c>
      <c r="AY112" s="225" t="s">
        <v>130</v>
      </c>
    </row>
    <row r="113" spans="2:65" s="1" customFormat="1" ht="45.6" customHeight="1">
      <c r="B113" s="40"/>
      <c r="C113" s="191" t="s">
        <v>291</v>
      </c>
      <c r="D113" s="191" t="s">
        <v>132</v>
      </c>
      <c r="E113" s="192" t="s">
        <v>514</v>
      </c>
      <c r="F113" s="193" t="s">
        <v>515</v>
      </c>
      <c r="G113" s="194" t="s">
        <v>155</v>
      </c>
      <c r="H113" s="195">
        <v>7.4</v>
      </c>
      <c r="I113" s="196"/>
      <c r="J113" s="197">
        <f>ROUND(I113*H113,2)</f>
        <v>0</v>
      </c>
      <c r="K113" s="193" t="s">
        <v>136</v>
      </c>
      <c r="L113" s="60"/>
      <c r="M113" s="198" t="s">
        <v>21</v>
      </c>
      <c r="N113" s="199" t="s">
        <v>45</v>
      </c>
      <c r="O113" s="41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137</v>
      </c>
      <c r="AT113" s="23" t="s">
        <v>132</v>
      </c>
      <c r="AU113" s="23" t="s">
        <v>84</v>
      </c>
      <c r="AY113" s="23" t="s">
        <v>130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82</v>
      </c>
      <c r="BK113" s="202">
        <f>ROUND(I113*H113,2)</f>
        <v>0</v>
      </c>
      <c r="BL113" s="23" t="s">
        <v>137</v>
      </c>
      <c r="BM113" s="23" t="s">
        <v>516</v>
      </c>
    </row>
    <row r="114" spans="2:65" s="1" customFormat="1" ht="45.6" customHeight="1">
      <c r="B114" s="40"/>
      <c r="C114" s="191" t="s">
        <v>171</v>
      </c>
      <c r="D114" s="191" t="s">
        <v>132</v>
      </c>
      <c r="E114" s="192" t="s">
        <v>517</v>
      </c>
      <c r="F114" s="193" t="s">
        <v>518</v>
      </c>
      <c r="G114" s="194" t="s">
        <v>155</v>
      </c>
      <c r="H114" s="195">
        <v>182</v>
      </c>
      <c r="I114" s="196"/>
      <c r="J114" s="197">
        <f>ROUND(I114*H114,2)</f>
        <v>0</v>
      </c>
      <c r="K114" s="193" t="s">
        <v>136</v>
      </c>
      <c r="L114" s="60"/>
      <c r="M114" s="198" t="s">
        <v>21</v>
      </c>
      <c r="N114" s="199" t="s">
        <v>45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137</v>
      </c>
      <c r="AT114" s="23" t="s">
        <v>132</v>
      </c>
      <c r="AU114" s="23" t="s">
        <v>84</v>
      </c>
      <c r="AY114" s="23" t="s">
        <v>130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82</v>
      </c>
      <c r="BK114" s="202">
        <f>ROUND(I114*H114,2)</f>
        <v>0</v>
      </c>
      <c r="BL114" s="23" t="s">
        <v>137</v>
      </c>
      <c r="BM114" s="23" t="s">
        <v>519</v>
      </c>
    </row>
    <row r="115" spans="2:65" s="13" customFormat="1" ht="12">
      <c r="B115" s="236"/>
      <c r="C115" s="237"/>
      <c r="D115" s="205" t="s">
        <v>139</v>
      </c>
      <c r="E115" s="238" t="s">
        <v>21</v>
      </c>
      <c r="F115" s="239" t="s">
        <v>520</v>
      </c>
      <c r="G115" s="237"/>
      <c r="H115" s="238" t="s">
        <v>21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139</v>
      </c>
      <c r="AU115" s="245" t="s">
        <v>84</v>
      </c>
      <c r="AV115" s="13" t="s">
        <v>82</v>
      </c>
      <c r="AW115" s="13" t="s">
        <v>37</v>
      </c>
      <c r="AX115" s="13" t="s">
        <v>74</v>
      </c>
      <c r="AY115" s="245" t="s">
        <v>130</v>
      </c>
    </row>
    <row r="116" spans="2:65" s="11" customFormat="1" ht="12">
      <c r="B116" s="203"/>
      <c r="C116" s="204"/>
      <c r="D116" s="205" t="s">
        <v>139</v>
      </c>
      <c r="E116" s="206" t="s">
        <v>21</v>
      </c>
      <c r="F116" s="207" t="s">
        <v>521</v>
      </c>
      <c r="G116" s="204"/>
      <c r="H116" s="208">
        <v>77.8</v>
      </c>
      <c r="I116" s="209"/>
      <c r="J116" s="204"/>
      <c r="K116" s="204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139</v>
      </c>
      <c r="AU116" s="214" t="s">
        <v>84</v>
      </c>
      <c r="AV116" s="11" t="s">
        <v>84</v>
      </c>
      <c r="AW116" s="11" t="s">
        <v>37</v>
      </c>
      <c r="AX116" s="11" t="s">
        <v>74</v>
      </c>
      <c r="AY116" s="214" t="s">
        <v>130</v>
      </c>
    </row>
    <row r="117" spans="2:65" s="13" customFormat="1" ht="12">
      <c r="B117" s="236"/>
      <c r="C117" s="237"/>
      <c r="D117" s="205" t="s">
        <v>139</v>
      </c>
      <c r="E117" s="238" t="s">
        <v>21</v>
      </c>
      <c r="F117" s="239" t="s">
        <v>522</v>
      </c>
      <c r="G117" s="237"/>
      <c r="H117" s="238" t="s">
        <v>21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139</v>
      </c>
      <c r="AU117" s="245" t="s">
        <v>84</v>
      </c>
      <c r="AV117" s="13" t="s">
        <v>82</v>
      </c>
      <c r="AW117" s="13" t="s">
        <v>37</v>
      </c>
      <c r="AX117" s="13" t="s">
        <v>74</v>
      </c>
      <c r="AY117" s="245" t="s">
        <v>130</v>
      </c>
    </row>
    <row r="118" spans="2:65" s="11" customFormat="1" ht="12">
      <c r="B118" s="203"/>
      <c r="C118" s="204"/>
      <c r="D118" s="205" t="s">
        <v>139</v>
      </c>
      <c r="E118" s="206" t="s">
        <v>21</v>
      </c>
      <c r="F118" s="207" t="s">
        <v>523</v>
      </c>
      <c r="G118" s="204"/>
      <c r="H118" s="208">
        <v>104.2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139</v>
      </c>
      <c r="AU118" s="214" t="s">
        <v>84</v>
      </c>
      <c r="AV118" s="11" t="s">
        <v>84</v>
      </c>
      <c r="AW118" s="11" t="s">
        <v>37</v>
      </c>
      <c r="AX118" s="11" t="s">
        <v>74</v>
      </c>
      <c r="AY118" s="214" t="s">
        <v>130</v>
      </c>
    </row>
    <row r="119" spans="2:65" s="12" customFormat="1" ht="12">
      <c r="B119" s="215"/>
      <c r="C119" s="216"/>
      <c r="D119" s="205" t="s">
        <v>139</v>
      </c>
      <c r="E119" s="217" t="s">
        <v>21</v>
      </c>
      <c r="F119" s="218" t="s">
        <v>141</v>
      </c>
      <c r="G119" s="216"/>
      <c r="H119" s="219">
        <v>182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139</v>
      </c>
      <c r="AU119" s="225" t="s">
        <v>84</v>
      </c>
      <c r="AV119" s="12" t="s">
        <v>137</v>
      </c>
      <c r="AW119" s="12" t="s">
        <v>37</v>
      </c>
      <c r="AX119" s="12" t="s">
        <v>82</v>
      </c>
      <c r="AY119" s="225" t="s">
        <v>130</v>
      </c>
    </row>
    <row r="120" spans="2:65" s="1" customFormat="1" ht="22.8" customHeight="1">
      <c r="B120" s="40"/>
      <c r="C120" s="191" t="s">
        <v>277</v>
      </c>
      <c r="D120" s="191" t="s">
        <v>132</v>
      </c>
      <c r="E120" s="192" t="s">
        <v>524</v>
      </c>
      <c r="F120" s="193" t="s">
        <v>525</v>
      </c>
      <c r="G120" s="194" t="s">
        <v>155</v>
      </c>
      <c r="H120" s="195">
        <v>38.9</v>
      </c>
      <c r="I120" s="196"/>
      <c r="J120" s="197">
        <f>ROUND(I120*H120,2)</f>
        <v>0</v>
      </c>
      <c r="K120" s="193" t="s">
        <v>136</v>
      </c>
      <c r="L120" s="60"/>
      <c r="M120" s="198" t="s">
        <v>21</v>
      </c>
      <c r="N120" s="199" t="s">
        <v>45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137</v>
      </c>
      <c r="AT120" s="23" t="s">
        <v>132</v>
      </c>
      <c r="AU120" s="23" t="s">
        <v>84</v>
      </c>
      <c r="AY120" s="23" t="s">
        <v>130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82</v>
      </c>
      <c r="BK120" s="202">
        <f>ROUND(I120*H120,2)</f>
        <v>0</v>
      </c>
      <c r="BL120" s="23" t="s">
        <v>137</v>
      </c>
      <c r="BM120" s="23" t="s">
        <v>526</v>
      </c>
    </row>
    <row r="121" spans="2:65" s="13" customFormat="1" ht="12">
      <c r="B121" s="236"/>
      <c r="C121" s="237"/>
      <c r="D121" s="205" t="s">
        <v>139</v>
      </c>
      <c r="E121" s="238" t="s">
        <v>21</v>
      </c>
      <c r="F121" s="239" t="s">
        <v>527</v>
      </c>
      <c r="G121" s="237"/>
      <c r="H121" s="238" t="s">
        <v>21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139</v>
      </c>
      <c r="AU121" s="245" t="s">
        <v>84</v>
      </c>
      <c r="AV121" s="13" t="s">
        <v>82</v>
      </c>
      <c r="AW121" s="13" t="s">
        <v>37</v>
      </c>
      <c r="AX121" s="13" t="s">
        <v>74</v>
      </c>
      <c r="AY121" s="245" t="s">
        <v>130</v>
      </c>
    </row>
    <row r="122" spans="2:65" s="11" customFormat="1" ht="12">
      <c r="B122" s="203"/>
      <c r="C122" s="204"/>
      <c r="D122" s="205" t="s">
        <v>139</v>
      </c>
      <c r="E122" s="206" t="s">
        <v>21</v>
      </c>
      <c r="F122" s="207" t="s">
        <v>528</v>
      </c>
      <c r="G122" s="204"/>
      <c r="H122" s="208">
        <v>38.9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139</v>
      </c>
      <c r="AU122" s="214" t="s">
        <v>84</v>
      </c>
      <c r="AV122" s="11" t="s">
        <v>84</v>
      </c>
      <c r="AW122" s="11" t="s">
        <v>37</v>
      </c>
      <c r="AX122" s="11" t="s">
        <v>74</v>
      </c>
      <c r="AY122" s="214" t="s">
        <v>130</v>
      </c>
    </row>
    <row r="123" spans="2:65" s="12" customFormat="1" ht="12">
      <c r="B123" s="215"/>
      <c r="C123" s="216"/>
      <c r="D123" s="205" t="s">
        <v>139</v>
      </c>
      <c r="E123" s="217" t="s">
        <v>21</v>
      </c>
      <c r="F123" s="218" t="s">
        <v>141</v>
      </c>
      <c r="G123" s="216"/>
      <c r="H123" s="219">
        <v>38.9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139</v>
      </c>
      <c r="AU123" s="225" t="s">
        <v>84</v>
      </c>
      <c r="AV123" s="12" t="s">
        <v>137</v>
      </c>
      <c r="AW123" s="12" t="s">
        <v>37</v>
      </c>
      <c r="AX123" s="12" t="s">
        <v>82</v>
      </c>
      <c r="AY123" s="225" t="s">
        <v>130</v>
      </c>
    </row>
    <row r="124" spans="2:65" s="1" customFormat="1" ht="57" customHeight="1">
      <c r="B124" s="40"/>
      <c r="C124" s="191" t="s">
        <v>529</v>
      </c>
      <c r="D124" s="191" t="s">
        <v>132</v>
      </c>
      <c r="E124" s="192" t="s">
        <v>530</v>
      </c>
      <c r="F124" s="193" t="s">
        <v>531</v>
      </c>
      <c r="G124" s="194" t="s">
        <v>155</v>
      </c>
      <c r="H124" s="195">
        <v>13</v>
      </c>
      <c r="I124" s="196"/>
      <c r="J124" s="197">
        <f>ROUND(I124*H124,2)</f>
        <v>0</v>
      </c>
      <c r="K124" s="193" t="s">
        <v>136</v>
      </c>
      <c r="L124" s="60"/>
      <c r="M124" s="198" t="s">
        <v>21</v>
      </c>
      <c r="N124" s="199" t="s">
        <v>45</v>
      </c>
      <c r="O124" s="4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3" t="s">
        <v>137</v>
      </c>
      <c r="AT124" s="23" t="s">
        <v>132</v>
      </c>
      <c r="AU124" s="23" t="s">
        <v>84</v>
      </c>
      <c r="AY124" s="23" t="s">
        <v>130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82</v>
      </c>
      <c r="BK124" s="202">
        <f>ROUND(I124*H124,2)</f>
        <v>0</v>
      </c>
      <c r="BL124" s="23" t="s">
        <v>137</v>
      </c>
      <c r="BM124" s="23" t="s">
        <v>532</v>
      </c>
    </row>
    <row r="125" spans="2:65" s="13" customFormat="1" ht="12">
      <c r="B125" s="236"/>
      <c r="C125" s="237"/>
      <c r="D125" s="205" t="s">
        <v>139</v>
      </c>
      <c r="E125" s="238" t="s">
        <v>21</v>
      </c>
      <c r="F125" s="239" t="s">
        <v>533</v>
      </c>
      <c r="G125" s="237"/>
      <c r="H125" s="238" t="s">
        <v>21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139</v>
      </c>
      <c r="AU125" s="245" t="s">
        <v>84</v>
      </c>
      <c r="AV125" s="13" t="s">
        <v>82</v>
      </c>
      <c r="AW125" s="13" t="s">
        <v>37</v>
      </c>
      <c r="AX125" s="13" t="s">
        <v>74</v>
      </c>
      <c r="AY125" s="245" t="s">
        <v>130</v>
      </c>
    </row>
    <row r="126" spans="2:65" s="13" customFormat="1" ht="12">
      <c r="B126" s="236"/>
      <c r="C126" s="237"/>
      <c r="D126" s="205" t="s">
        <v>139</v>
      </c>
      <c r="E126" s="238" t="s">
        <v>21</v>
      </c>
      <c r="F126" s="239" t="s">
        <v>534</v>
      </c>
      <c r="G126" s="237"/>
      <c r="H126" s="238" t="s">
        <v>21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139</v>
      </c>
      <c r="AU126" s="245" t="s">
        <v>84</v>
      </c>
      <c r="AV126" s="13" t="s">
        <v>82</v>
      </c>
      <c r="AW126" s="13" t="s">
        <v>37</v>
      </c>
      <c r="AX126" s="13" t="s">
        <v>74</v>
      </c>
      <c r="AY126" s="245" t="s">
        <v>130</v>
      </c>
    </row>
    <row r="127" spans="2:65" s="11" customFormat="1" ht="12">
      <c r="B127" s="203"/>
      <c r="C127" s="204"/>
      <c r="D127" s="205" t="s">
        <v>139</v>
      </c>
      <c r="E127" s="206" t="s">
        <v>21</v>
      </c>
      <c r="F127" s="207" t="s">
        <v>535</v>
      </c>
      <c r="G127" s="204"/>
      <c r="H127" s="208">
        <v>13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139</v>
      </c>
      <c r="AU127" s="214" t="s">
        <v>84</v>
      </c>
      <c r="AV127" s="11" t="s">
        <v>84</v>
      </c>
      <c r="AW127" s="11" t="s">
        <v>37</v>
      </c>
      <c r="AX127" s="11" t="s">
        <v>74</v>
      </c>
      <c r="AY127" s="214" t="s">
        <v>130</v>
      </c>
    </row>
    <row r="128" spans="2:65" s="12" customFormat="1" ht="12">
      <c r="B128" s="215"/>
      <c r="C128" s="216"/>
      <c r="D128" s="205" t="s">
        <v>139</v>
      </c>
      <c r="E128" s="217" t="s">
        <v>21</v>
      </c>
      <c r="F128" s="218" t="s">
        <v>141</v>
      </c>
      <c r="G128" s="216"/>
      <c r="H128" s="219">
        <v>13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139</v>
      </c>
      <c r="AU128" s="225" t="s">
        <v>84</v>
      </c>
      <c r="AV128" s="12" t="s">
        <v>137</v>
      </c>
      <c r="AW128" s="12" t="s">
        <v>37</v>
      </c>
      <c r="AX128" s="12" t="s">
        <v>82</v>
      </c>
      <c r="AY128" s="225" t="s">
        <v>130</v>
      </c>
    </row>
    <row r="129" spans="2:65" s="1" customFormat="1" ht="34.200000000000003" customHeight="1">
      <c r="B129" s="40"/>
      <c r="C129" s="191" t="s">
        <v>387</v>
      </c>
      <c r="D129" s="191" t="s">
        <v>132</v>
      </c>
      <c r="E129" s="192" t="s">
        <v>536</v>
      </c>
      <c r="F129" s="193" t="s">
        <v>537</v>
      </c>
      <c r="G129" s="194" t="s">
        <v>155</v>
      </c>
      <c r="H129" s="195">
        <v>85.4</v>
      </c>
      <c r="I129" s="196"/>
      <c r="J129" s="197">
        <f>ROUND(I129*H129,2)</f>
        <v>0</v>
      </c>
      <c r="K129" s="193" t="s">
        <v>136</v>
      </c>
      <c r="L129" s="60"/>
      <c r="M129" s="198" t="s">
        <v>21</v>
      </c>
      <c r="N129" s="199" t="s">
        <v>45</v>
      </c>
      <c r="O129" s="4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137</v>
      </c>
      <c r="AT129" s="23" t="s">
        <v>132</v>
      </c>
      <c r="AU129" s="23" t="s">
        <v>84</v>
      </c>
      <c r="AY129" s="23" t="s">
        <v>130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82</v>
      </c>
      <c r="BK129" s="202">
        <f>ROUND(I129*H129,2)</f>
        <v>0</v>
      </c>
      <c r="BL129" s="23" t="s">
        <v>137</v>
      </c>
      <c r="BM129" s="23" t="s">
        <v>538</v>
      </c>
    </row>
    <row r="130" spans="2:65" s="13" customFormat="1" ht="12">
      <c r="B130" s="236"/>
      <c r="C130" s="237"/>
      <c r="D130" s="205" t="s">
        <v>139</v>
      </c>
      <c r="E130" s="238" t="s">
        <v>21</v>
      </c>
      <c r="F130" s="239" t="s">
        <v>539</v>
      </c>
      <c r="G130" s="237"/>
      <c r="H130" s="238" t="s">
        <v>21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139</v>
      </c>
      <c r="AU130" s="245" t="s">
        <v>84</v>
      </c>
      <c r="AV130" s="13" t="s">
        <v>82</v>
      </c>
      <c r="AW130" s="13" t="s">
        <v>37</v>
      </c>
      <c r="AX130" s="13" t="s">
        <v>74</v>
      </c>
      <c r="AY130" s="245" t="s">
        <v>130</v>
      </c>
    </row>
    <row r="131" spans="2:65" s="13" customFormat="1" ht="12">
      <c r="B131" s="236"/>
      <c r="C131" s="237"/>
      <c r="D131" s="205" t="s">
        <v>139</v>
      </c>
      <c r="E131" s="238" t="s">
        <v>21</v>
      </c>
      <c r="F131" s="239" t="s">
        <v>540</v>
      </c>
      <c r="G131" s="237"/>
      <c r="H131" s="238" t="s">
        <v>21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139</v>
      </c>
      <c r="AU131" s="245" t="s">
        <v>84</v>
      </c>
      <c r="AV131" s="13" t="s">
        <v>82</v>
      </c>
      <c r="AW131" s="13" t="s">
        <v>37</v>
      </c>
      <c r="AX131" s="13" t="s">
        <v>74</v>
      </c>
      <c r="AY131" s="245" t="s">
        <v>130</v>
      </c>
    </row>
    <row r="132" spans="2:65" s="11" customFormat="1" ht="12">
      <c r="B132" s="203"/>
      <c r="C132" s="204"/>
      <c r="D132" s="205" t="s">
        <v>139</v>
      </c>
      <c r="E132" s="206" t="s">
        <v>21</v>
      </c>
      <c r="F132" s="207" t="s">
        <v>541</v>
      </c>
      <c r="G132" s="204"/>
      <c r="H132" s="208">
        <v>78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139</v>
      </c>
      <c r="AU132" s="214" t="s">
        <v>84</v>
      </c>
      <c r="AV132" s="11" t="s">
        <v>84</v>
      </c>
      <c r="AW132" s="11" t="s">
        <v>37</v>
      </c>
      <c r="AX132" s="11" t="s">
        <v>74</v>
      </c>
      <c r="AY132" s="214" t="s">
        <v>130</v>
      </c>
    </row>
    <row r="133" spans="2:65" s="13" customFormat="1" ht="12">
      <c r="B133" s="236"/>
      <c r="C133" s="237"/>
      <c r="D133" s="205" t="s">
        <v>139</v>
      </c>
      <c r="E133" s="238" t="s">
        <v>21</v>
      </c>
      <c r="F133" s="239" t="s">
        <v>508</v>
      </c>
      <c r="G133" s="237"/>
      <c r="H133" s="238" t="s">
        <v>21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139</v>
      </c>
      <c r="AU133" s="245" t="s">
        <v>84</v>
      </c>
      <c r="AV133" s="13" t="s">
        <v>82</v>
      </c>
      <c r="AW133" s="13" t="s">
        <v>37</v>
      </c>
      <c r="AX133" s="13" t="s">
        <v>74</v>
      </c>
      <c r="AY133" s="245" t="s">
        <v>130</v>
      </c>
    </row>
    <row r="134" spans="2:65" s="11" customFormat="1" ht="12">
      <c r="B134" s="203"/>
      <c r="C134" s="204"/>
      <c r="D134" s="205" t="s">
        <v>139</v>
      </c>
      <c r="E134" s="206" t="s">
        <v>21</v>
      </c>
      <c r="F134" s="207" t="s">
        <v>509</v>
      </c>
      <c r="G134" s="204"/>
      <c r="H134" s="208">
        <v>7.4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139</v>
      </c>
      <c r="AU134" s="214" t="s">
        <v>84</v>
      </c>
      <c r="AV134" s="11" t="s">
        <v>84</v>
      </c>
      <c r="AW134" s="11" t="s">
        <v>37</v>
      </c>
      <c r="AX134" s="11" t="s">
        <v>74</v>
      </c>
      <c r="AY134" s="214" t="s">
        <v>130</v>
      </c>
    </row>
    <row r="135" spans="2:65" s="12" customFormat="1" ht="12">
      <c r="B135" s="215"/>
      <c r="C135" s="216"/>
      <c r="D135" s="205" t="s">
        <v>139</v>
      </c>
      <c r="E135" s="217" t="s">
        <v>21</v>
      </c>
      <c r="F135" s="218" t="s">
        <v>141</v>
      </c>
      <c r="G135" s="216"/>
      <c r="H135" s="219">
        <v>85.4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139</v>
      </c>
      <c r="AU135" s="225" t="s">
        <v>84</v>
      </c>
      <c r="AV135" s="12" t="s">
        <v>137</v>
      </c>
      <c r="AW135" s="12" t="s">
        <v>37</v>
      </c>
      <c r="AX135" s="12" t="s">
        <v>82</v>
      </c>
      <c r="AY135" s="225" t="s">
        <v>130</v>
      </c>
    </row>
    <row r="136" spans="2:65" s="1" customFormat="1" ht="14.4" customHeight="1">
      <c r="B136" s="40"/>
      <c r="C136" s="226" t="s">
        <v>391</v>
      </c>
      <c r="D136" s="226" t="s">
        <v>167</v>
      </c>
      <c r="E136" s="227" t="s">
        <v>542</v>
      </c>
      <c r="F136" s="228" t="s">
        <v>543</v>
      </c>
      <c r="G136" s="229" t="s">
        <v>241</v>
      </c>
      <c r="H136" s="230">
        <v>14.8</v>
      </c>
      <c r="I136" s="231"/>
      <c r="J136" s="232">
        <f>ROUND(I136*H136,2)</f>
        <v>0</v>
      </c>
      <c r="K136" s="228" t="s">
        <v>136</v>
      </c>
      <c r="L136" s="233"/>
      <c r="M136" s="234" t="s">
        <v>21</v>
      </c>
      <c r="N136" s="235" t="s">
        <v>45</v>
      </c>
      <c r="O136" s="41"/>
      <c r="P136" s="200">
        <f>O136*H136</f>
        <v>0</v>
      </c>
      <c r="Q136" s="200">
        <v>1</v>
      </c>
      <c r="R136" s="200">
        <f>Q136*H136</f>
        <v>14.8</v>
      </c>
      <c r="S136" s="200">
        <v>0</v>
      </c>
      <c r="T136" s="201">
        <f>S136*H136</f>
        <v>0</v>
      </c>
      <c r="AR136" s="23" t="s">
        <v>171</v>
      </c>
      <c r="AT136" s="23" t="s">
        <v>167</v>
      </c>
      <c r="AU136" s="23" t="s">
        <v>84</v>
      </c>
      <c r="AY136" s="23" t="s">
        <v>130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3" t="s">
        <v>82</v>
      </c>
      <c r="BK136" s="202">
        <f>ROUND(I136*H136,2)</f>
        <v>0</v>
      </c>
      <c r="BL136" s="23" t="s">
        <v>137</v>
      </c>
      <c r="BM136" s="23" t="s">
        <v>544</v>
      </c>
    </row>
    <row r="137" spans="2:65" s="13" customFormat="1" ht="12">
      <c r="B137" s="236"/>
      <c r="C137" s="237"/>
      <c r="D137" s="205" t="s">
        <v>139</v>
      </c>
      <c r="E137" s="238" t="s">
        <v>21</v>
      </c>
      <c r="F137" s="239" t="s">
        <v>508</v>
      </c>
      <c r="G137" s="237"/>
      <c r="H137" s="238" t="s">
        <v>21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139</v>
      </c>
      <c r="AU137" s="245" t="s">
        <v>84</v>
      </c>
      <c r="AV137" s="13" t="s">
        <v>82</v>
      </c>
      <c r="AW137" s="13" t="s">
        <v>37</v>
      </c>
      <c r="AX137" s="13" t="s">
        <v>74</v>
      </c>
      <c r="AY137" s="245" t="s">
        <v>130</v>
      </c>
    </row>
    <row r="138" spans="2:65" s="11" customFormat="1" ht="12">
      <c r="B138" s="203"/>
      <c r="C138" s="204"/>
      <c r="D138" s="205" t="s">
        <v>139</v>
      </c>
      <c r="E138" s="206" t="s">
        <v>21</v>
      </c>
      <c r="F138" s="207" t="s">
        <v>545</v>
      </c>
      <c r="G138" s="204"/>
      <c r="H138" s="208">
        <v>14.8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139</v>
      </c>
      <c r="AU138" s="214" t="s">
        <v>84</v>
      </c>
      <c r="AV138" s="11" t="s">
        <v>84</v>
      </c>
      <c r="AW138" s="11" t="s">
        <v>37</v>
      </c>
      <c r="AX138" s="11" t="s">
        <v>74</v>
      </c>
      <c r="AY138" s="214" t="s">
        <v>130</v>
      </c>
    </row>
    <row r="139" spans="2:65" s="12" customFormat="1" ht="12">
      <c r="B139" s="215"/>
      <c r="C139" s="216"/>
      <c r="D139" s="205" t="s">
        <v>139</v>
      </c>
      <c r="E139" s="217" t="s">
        <v>21</v>
      </c>
      <c r="F139" s="218" t="s">
        <v>141</v>
      </c>
      <c r="G139" s="216"/>
      <c r="H139" s="219">
        <v>14.8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139</v>
      </c>
      <c r="AU139" s="225" t="s">
        <v>84</v>
      </c>
      <c r="AV139" s="12" t="s">
        <v>137</v>
      </c>
      <c r="AW139" s="12" t="s">
        <v>37</v>
      </c>
      <c r="AX139" s="12" t="s">
        <v>82</v>
      </c>
      <c r="AY139" s="225" t="s">
        <v>130</v>
      </c>
    </row>
    <row r="140" spans="2:65" s="1" customFormat="1" ht="34.200000000000003" customHeight="1">
      <c r="B140" s="40"/>
      <c r="C140" s="191" t="s">
        <v>546</v>
      </c>
      <c r="D140" s="191" t="s">
        <v>132</v>
      </c>
      <c r="E140" s="192" t="s">
        <v>159</v>
      </c>
      <c r="F140" s="193" t="s">
        <v>160</v>
      </c>
      <c r="G140" s="194" t="s">
        <v>135</v>
      </c>
      <c r="H140" s="195">
        <v>1919.7</v>
      </c>
      <c r="I140" s="196"/>
      <c r="J140" s="197">
        <f>ROUND(I140*H140,2)</f>
        <v>0</v>
      </c>
      <c r="K140" s="193" t="s">
        <v>136</v>
      </c>
      <c r="L140" s="60"/>
      <c r="M140" s="198" t="s">
        <v>21</v>
      </c>
      <c r="N140" s="199" t="s">
        <v>45</v>
      </c>
      <c r="O140" s="4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3" t="s">
        <v>137</v>
      </c>
      <c r="AT140" s="23" t="s">
        <v>132</v>
      </c>
      <c r="AU140" s="23" t="s">
        <v>84</v>
      </c>
      <c r="AY140" s="23" t="s">
        <v>130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3" t="s">
        <v>82</v>
      </c>
      <c r="BK140" s="202">
        <f>ROUND(I140*H140,2)</f>
        <v>0</v>
      </c>
      <c r="BL140" s="23" t="s">
        <v>137</v>
      </c>
      <c r="BM140" s="23" t="s">
        <v>547</v>
      </c>
    </row>
    <row r="141" spans="2:65" s="13" customFormat="1" ht="12">
      <c r="B141" s="236"/>
      <c r="C141" s="237"/>
      <c r="D141" s="205" t="s">
        <v>139</v>
      </c>
      <c r="E141" s="238" t="s">
        <v>21</v>
      </c>
      <c r="F141" s="239" t="s">
        <v>178</v>
      </c>
      <c r="G141" s="237"/>
      <c r="H141" s="238" t="s">
        <v>21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139</v>
      </c>
      <c r="AU141" s="245" t="s">
        <v>84</v>
      </c>
      <c r="AV141" s="13" t="s">
        <v>82</v>
      </c>
      <c r="AW141" s="13" t="s">
        <v>37</v>
      </c>
      <c r="AX141" s="13" t="s">
        <v>74</v>
      </c>
      <c r="AY141" s="245" t="s">
        <v>130</v>
      </c>
    </row>
    <row r="142" spans="2:65" s="11" customFormat="1" ht="12">
      <c r="B142" s="203"/>
      <c r="C142" s="204"/>
      <c r="D142" s="205" t="s">
        <v>139</v>
      </c>
      <c r="E142" s="206" t="s">
        <v>21</v>
      </c>
      <c r="F142" s="207" t="s">
        <v>548</v>
      </c>
      <c r="G142" s="204"/>
      <c r="H142" s="208">
        <v>1919.7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139</v>
      </c>
      <c r="AU142" s="214" t="s">
        <v>84</v>
      </c>
      <c r="AV142" s="11" t="s">
        <v>84</v>
      </c>
      <c r="AW142" s="11" t="s">
        <v>37</v>
      </c>
      <c r="AX142" s="11" t="s">
        <v>74</v>
      </c>
      <c r="AY142" s="214" t="s">
        <v>130</v>
      </c>
    </row>
    <row r="143" spans="2:65" s="12" customFormat="1" ht="12">
      <c r="B143" s="215"/>
      <c r="C143" s="216"/>
      <c r="D143" s="205" t="s">
        <v>139</v>
      </c>
      <c r="E143" s="217" t="s">
        <v>21</v>
      </c>
      <c r="F143" s="218" t="s">
        <v>141</v>
      </c>
      <c r="G143" s="216"/>
      <c r="H143" s="219">
        <v>1919.7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139</v>
      </c>
      <c r="AU143" s="225" t="s">
        <v>84</v>
      </c>
      <c r="AV143" s="12" t="s">
        <v>137</v>
      </c>
      <c r="AW143" s="12" t="s">
        <v>37</v>
      </c>
      <c r="AX143" s="12" t="s">
        <v>82</v>
      </c>
      <c r="AY143" s="225" t="s">
        <v>130</v>
      </c>
    </row>
    <row r="144" spans="2:65" s="1" customFormat="1" ht="34.200000000000003" customHeight="1">
      <c r="B144" s="40"/>
      <c r="C144" s="191" t="s">
        <v>549</v>
      </c>
      <c r="D144" s="191" t="s">
        <v>132</v>
      </c>
      <c r="E144" s="192" t="s">
        <v>163</v>
      </c>
      <c r="F144" s="193" t="s">
        <v>164</v>
      </c>
      <c r="G144" s="194" t="s">
        <v>135</v>
      </c>
      <c r="H144" s="195">
        <v>1919.7</v>
      </c>
      <c r="I144" s="196"/>
      <c r="J144" s="197">
        <f>ROUND(I144*H144,2)</f>
        <v>0</v>
      </c>
      <c r="K144" s="193" t="s">
        <v>136</v>
      </c>
      <c r="L144" s="60"/>
      <c r="M144" s="198" t="s">
        <v>21</v>
      </c>
      <c r="N144" s="199" t="s">
        <v>45</v>
      </c>
      <c r="O144" s="4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3" t="s">
        <v>137</v>
      </c>
      <c r="AT144" s="23" t="s">
        <v>132</v>
      </c>
      <c r="AU144" s="23" t="s">
        <v>84</v>
      </c>
      <c r="AY144" s="23" t="s">
        <v>130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3" t="s">
        <v>82</v>
      </c>
      <c r="BK144" s="202">
        <f>ROUND(I144*H144,2)</f>
        <v>0</v>
      </c>
      <c r="BL144" s="23" t="s">
        <v>137</v>
      </c>
      <c r="BM144" s="23" t="s">
        <v>550</v>
      </c>
    </row>
    <row r="145" spans="2:65" s="1" customFormat="1" ht="14.4" customHeight="1">
      <c r="B145" s="40"/>
      <c r="C145" s="226" t="s">
        <v>467</v>
      </c>
      <c r="D145" s="226" t="s">
        <v>167</v>
      </c>
      <c r="E145" s="227" t="s">
        <v>168</v>
      </c>
      <c r="F145" s="228" t="s">
        <v>169</v>
      </c>
      <c r="G145" s="229" t="s">
        <v>170</v>
      </c>
      <c r="H145" s="230">
        <v>57.591000000000001</v>
      </c>
      <c r="I145" s="231"/>
      <c r="J145" s="232">
        <f>ROUND(I145*H145,2)</f>
        <v>0</v>
      </c>
      <c r="K145" s="228" t="s">
        <v>136</v>
      </c>
      <c r="L145" s="233"/>
      <c r="M145" s="234" t="s">
        <v>21</v>
      </c>
      <c r="N145" s="235" t="s">
        <v>45</v>
      </c>
      <c r="O145" s="41"/>
      <c r="P145" s="200">
        <f>O145*H145</f>
        <v>0</v>
      </c>
      <c r="Q145" s="200">
        <v>1E-3</v>
      </c>
      <c r="R145" s="200">
        <f>Q145*H145</f>
        <v>5.7591000000000003E-2</v>
      </c>
      <c r="S145" s="200">
        <v>0</v>
      </c>
      <c r="T145" s="201">
        <f>S145*H145</f>
        <v>0</v>
      </c>
      <c r="AR145" s="23" t="s">
        <v>171</v>
      </c>
      <c r="AT145" s="23" t="s">
        <v>167</v>
      </c>
      <c r="AU145" s="23" t="s">
        <v>84</v>
      </c>
      <c r="AY145" s="23" t="s">
        <v>130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82</v>
      </c>
      <c r="BK145" s="202">
        <f>ROUND(I145*H145,2)</f>
        <v>0</v>
      </c>
      <c r="BL145" s="23" t="s">
        <v>137</v>
      </c>
      <c r="BM145" s="23" t="s">
        <v>551</v>
      </c>
    </row>
    <row r="146" spans="2:65" s="11" customFormat="1" ht="12">
      <c r="B146" s="203"/>
      <c r="C146" s="204"/>
      <c r="D146" s="205" t="s">
        <v>139</v>
      </c>
      <c r="E146" s="204"/>
      <c r="F146" s="207" t="s">
        <v>552</v>
      </c>
      <c r="G146" s="204"/>
      <c r="H146" s="208">
        <v>57.591000000000001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139</v>
      </c>
      <c r="AU146" s="214" t="s">
        <v>84</v>
      </c>
      <c r="AV146" s="11" t="s">
        <v>84</v>
      </c>
      <c r="AW146" s="11" t="s">
        <v>6</v>
      </c>
      <c r="AX146" s="11" t="s">
        <v>82</v>
      </c>
      <c r="AY146" s="214" t="s">
        <v>130</v>
      </c>
    </row>
    <row r="147" spans="2:65" s="1" customFormat="1" ht="22.8" customHeight="1">
      <c r="B147" s="40"/>
      <c r="C147" s="191" t="s">
        <v>553</v>
      </c>
      <c r="D147" s="191" t="s">
        <v>132</v>
      </c>
      <c r="E147" s="192" t="s">
        <v>175</v>
      </c>
      <c r="F147" s="193" t="s">
        <v>176</v>
      </c>
      <c r="G147" s="194" t="s">
        <v>135</v>
      </c>
      <c r="H147" s="195">
        <v>4083.5</v>
      </c>
      <c r="I147" s="196"/>
      <c r="J147" s="197">
        <f>ROUND(I147*H147,2)</f>
        <v>0</v>
      </c>
      <c r="K147" s="193" t="s">
        <v>136</v>
      </c>
      <c r="L147" s="60"/>
      <c r="M147" s="198" t="s">
        <v>21</v>
      </c>
      <c r="N147" s="199" t="s">
        <v>45</v>
      </c>
      <c r="O147" s="4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3" t="s">
        <v>137</v>
      </c>
      <c r="AT147" s="23" t="s">
        <v>132</v>
      </c>
      <c r="AU147" s="23" t="s">
        <v>84</v>
      </c>
      <c r="AY147" s="23" t="s">
        <v>130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3" t="s">
        <v>82</v>
      </c>
      <c r="BK147" s="202">
        <f>ROUND(I147*H147,2)</f>
        <v>0</v>
      </c>
      <c r="BL147" s="23" t="s">
        <v>137</v>
      </c>
      <c r="BM147" s="23" t="s">
        <v>554</v>
      </c>
    </row>
    <row r="148" spans="2:65" s="13" customFormat="1" ht="12">
      <c r="B148" s="236"/>
      <c r="C148" s="237"/>
      <c r="D148" s="205" t="s">
        <v>139</v>
      </c>
      <c r="E148" s="238" t="s">
        <v>21</v>
      </c>
      <c r="F148" s="239" t="s">
        <v>178</v>
      </c>
      <c r="G148" s="237"/>
      <c r="H148" s="238" t="s">
        <v>21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139</v>
      </c>
      <c r="AU148" s="245" t="s">
        <v>84</v>
      </c>
      <c r="AV148" s="13" t="s">
        <v>82</v>
      </c>
      <c r="AW148" s="13" t="s">
        <v>37</v>
      </c>
      <c r="AX148" s="13" t="s">
        <v>74</v>
      </c>
      <c r="AY148" s="245" t="s">
        <v>130</v>
      </c>
    </row>
    <row r="149" spans="2:65" s="11" customFormat="1" ht="12">
      <c r="B149" s="203"/>
      <c r="C149" s="204"/>
      <c r="D149" s="205" t="s">
        <v>139</v>
      </c>
      <c r="E149" s="206" t="s">
        <v>21</v>
      </c>
      <c r="F149" s="207" t="s">
        <v>555</v>
      </c>
      <c r="G149" s="204"/>
      <c r="H149" s="208">
        <v>4083.5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139</v>
      </c>
      <c r="AU149" s="214" t="s">
        <v>84</v>
      </c>
      <c r="AV149" s="11" t="s">
        <v>84</v>
      </c>
      <c r="AW149" s="11" t="s">
        <v>37</v>
      </c>
      <c r="AX149" s="11" t="s">
        <v>74</v>
      </c>
      <c r="AY149" s="214" t="s">
        <v>130</v>
      </c>
    </row>
    <row r="150" spans="2:65" s="12" customFormat="1" ht="12">
      <c r="B150" s="215"/>
      <c r="C150" s="216"/>
      <c r="D150" s="205" t="s">
        <v>139</v>
      </c>
      <c r="E150" s="217" t="s">
        <v>21</v>
      </c>
      <c r="F150" s="218" t="s">
        <v>141</v>
      </c>
      <c r="G150" s="216"/>
      <c r="H150" s="219">
        <v>4083.5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139</v>
      </c>
      <c r="AU150" s="225" t="s">
        <v>84</v>
      </c>
      <c r="AV150" s="12" t="s">
        <v>137</v>
      </c>
      <c r="AW150" s="12" t="s">
        <v>37</v>
      </c>
      <c r="AX150" s="12" t="s">
        <v>82</v>
      </c>
      <c r="AY150" s="225" t="s">
        <v>130</v>
      </c>
    </row>
    <row r="151" spans="2:65" s="1" customFormat="1" ht="22.8" customHeight="1">
      <c r="B151" s="40"/>
      <c r="C151" s="191" t="s">
        <v>383</v>
      </c>
      <c r="D151" s="191" t="s">
        <v>132</v>
      </c>
      <c r="E151" s="192" t="s">
        <v>181</v>
      </c>
      <c r="F151" s="193" t="s">
        <v>182</v>
      </c>
      <c r="G151" s="194" t="s">
        <v>135</v>
      </c>
      <c r="H151" s="195">
        <v>325.8</v>
      </c>
      <c r="I151" s="196"/>
      <c r="J151" s="197">
        <f>ROUND(I151*H151,2)</f>
        <v>0</v>
      </c>
      <c r="K151" s="193" t="s">
        <v>136</v>
      </c>
      <c r="L151" s="60"/>
      <c r="M151" s="198" t="s">
        <v>21</v>
      </c>
      <c r="N151" s="199" t="s">
        <v>45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137</v>
      </c>
      <c r="AT151" s="23" t="s">
        <v>132</v>
      </c>
      <c r="AU151" s="23" t="s">
        <v>84</v>
      </c>
      <c r="AY151" s="23" t="s">
        <v>130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82</v>
      </c>
      <c r="BK151" s="202">
        <f>ROUND(I151*H151,2)</f>
        <v>0</v>
      </c>
      <c r="BL151" s="23" t="s">
        <v>137</v>
      </c>
      <c r="BM151" s="23" t="s">
        <v>556</v>
      </c>
    </row>
    <row r="152" spans="2:65" s="13" customFormat="1" ht="12">
      <c r="B152" s="236"/>
      <c r="C152" s="237"/>
      <c r="D152" s="205" t="s">
        <v>139</v>
      </c>
      <c r="E152" s="238" t="s">
        <v>21</v>
      </c>
      <c r="F152" s="239" t="s">
        <v>178</v>
      </c>
      <c r="G152" s="237"/>
      <c r="H152" s="238" t="s">
        <v>21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139</v>
      </c>
      <c r="AU152" s="245" t="s">
        <v>84</v>
      </c>
      <c r="AV152" s="13" t="s">
        <v>82</v>
      </c>
      <c r="AW152" s="13" t="s">
        <v>37</v>
      </c>
      <c r="AX152" s="13" t="s">
        <v>74</v>
      </c>
      <c r="AY152" s="245" t="s">
        <v>130</v>
      </c>
    </row>
    <row r="153" spans="2:65" s="11" customFormat="1" ht="12">
      <c r="B153" s="203"/>
      <c r="C153" s="204"/>
      <c r="D153" s="205" t="s">
        <v>139</v>
      </c>
      <c r="E153" s="206" t="s">
        <v>21</v>
      </c>
      <c r="F153" s="207" t="s">
        <v>557</v>
      </c>
      <c r="G153" s="204"/>
      <c r="H153" s="208">
        <v>325.8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139</v>
      </c>
      <c r="AU153" s="214" t="s">
        <v>84</v>
      </c>
      <c r="AV153" s="11" t="s">
        <v>84</v>
      </c>
      <c r="AW153" s="11" t="s">
        <v>37</v>
      </c>
      <c r="AX153" s="11" t="s">
        <v>74</v>
      </c>
      <c r="AY153" s="214" t="s">
        <v>130</v>
      </c>
    </row>
    <row r="154" spans="2:65" s="12" customFormat="1" ht="12">
      <c r="B154" s="215"/>
      <c r="C154" s="216"/>
      <c r="D154" s="205" t="s">
        <v>139</v>
      </c>
      <c r="E154" s="217" t="s">
        <v>21</v>
      </c>
      <c r="F154" s="218" t="s">
        <v>141</v>
      </c>
      <c r="G154" s="216"/>
      <c r="H154" s="219">
        <v>325.8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139</v>
      </c>
      <c r="AU154" s="225" t="s">
        <v>84</v>
      </c>
      <c r="AV154" s="12" t="s">
        <v>137</v>
      </c>
      <c r="AW154" s="12" t="s">
        <v>37</v>
      </c>
      <c r="AX154" s="12" t="s">
        <v>82</v>
      </c>
      <c r="AY154" s="225" t="s">
        <v>130</v>
      </c>
    </row>
    <row r="155" spans="2:65" s="10" customFormat="1" ht="29.85" customHeight="1">
      <c r="B155" s="175"/>
      <c r="C155" s="176"/>
      <c r="D155" s="177" t="s">
        <v>73</v>
      </c>
      <c r="E155" s="189" t="s">
        <v>84</v>
      </c>
      <c r="F155" s="189" t="s">
        <v>185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SUM(P156:P166)</f>
        <v>0</v>
      </c>
      <c r="Q155" s="183"/>
      <c r="R155" s="184">
        <f>SUM(R156:R166)</f>
        <v>23.857217079999995</v>
      </c>
      <c r="S155" s="183"/>
      <c r="T155" s="185">
        <f>SUM(T156:T166)</f>
        <v>0</v>
      </c>
      <c r="AR155" s="186" t="s">
        <v>82</v>
      </c>
      <c r="AT155" s="187" t="s">
        <v>73</v>
      </c>
      <c r="AU155" s="187" t="s">
        <v>82</v>
      </c>
      <c r="AY155" s="186" t="s">
        <v>130</v>
      </c>
      <c r="BK155" s="188">
        <f>SUM(BK156:BK166)</f>
        <v>0</v>
      </c>
    </row>
    <row r="156" spans="2:65" s="1" customFormat="1" ht="45.6" customHeight="1">
      <c r="B156" s="40"/>
      <c r="C156" s="191" t="s">
        <v>301</v>
      </c>
      <c r="D156" s="191" t="s">
        <v>132</v>
      </c>
      <c r="E156" s="192" t="s">
        <v>558</v>
      </c>
      <c r="F156" s="193" t="s">
        <v>559</v>
      </c>
      <c r="G156" s="194" t="s">
        <v>213</v>
      </c>
      <c r="H156" s="195">
        <v>105</v>
      </c>
      <c r="I156" s="196"/>
      <c r="J156" s="197">
        <f>ROUND(I156*H156,2)</f>
        <v>0</v>
      </c>
      <c r="K156" s="193" t="s">
        <v>136</v>
      </c>
      <c r="L156" s="60"/>
      <c r="M156" s="198" t="s">
        <v>21</v>
      </c>
      <c r="N156" s="199" t="s">
        <v>45</v>
      </c>
      <c r="O156" s="41"/>
      <c r="P156" s="200">
        <f>O156*H156</f>
        <v>0</v>
      </c>
      <c r="Q156" s="200">
        <v>0.22656999999999999</v>
      </c>
      <c r="R156" s="200">
        <f>Q156*H156</f>
        <v>23.789849999999998</v>
      </c>
      <c r="S156" s="200">
        <v>0</v>
      </c>
      <c r="T156" s="201">
        <f>S156*H156</f>
        <v>0</v>
      </c>
      <c r="AR156" s="23" t="s">
        <v>137</v>
      </c>
      <c r="AT156" s="23" t="s">
        <v>132</v>
      </c>
      <c r="AU156" s="23" t="s">
        <v>84</v>
      </c>
      <c r="AY156" s="23" t="s">
        <v>130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3" t="s">
        <v>82</v>
      </c>
      <c r="BK156" s="202">
        <f>ROUND(I156*H156,2)</f>
        <v>0</v>
      </c>
      <c r="BL156" s="23" t="s">
        <v>137</v>
      </c>
      <c r="BM156" s="23" t="s">
        <v>560</v>
      </c>
    </row>
    <row r="157" spans="2:65" s="1" customFormat="1" ht="34.200000000000003" customHeight="1">
      <c r="B157" s="40"/>
      <c r="C157" s="191" t="s">
        <v>561</v>
      </c>
      <c r="D157" s="191" t="s">
        <v>132</v>
      </c>
      <c r="E157" s="192" t="s">
        <v>562</v>
      </c>
      <c r="F157" s="193" t="s">
        <v>563</v>
      </c>
      <c r="G157" s="194" t="s">
        <v>135</v>
      </c>
      <c r="H157" s="195">
        <v>166.75</v>
      </c>
      <c r="I157" s="196"/>
      <c r="J157" s="197">
        <f>ROUND(I157*H157,2)</f>
        <v>0</v>
      </c>
      <c r="K157" s="193" t="s">
        <v>136</v>
      </c>
      <c r="L157" s="60"/>
      <c r="M157" s="198" t="s">
        <v>21</v>
      </c>
      <c r="N157" s="199" t="s">
        <v>45</v>
      </c>
      <c r="O157" s="41"/>
      <c r="P157" s="200">
        <f>O157*H157</f>
        <v>0</v>
      </c>
      <c r="Q157" s="200">
        <v>2.2000000000000001E-4</v>
      </c>
      <c r="R157" s="200">
        <f>Q157*H157</f>
        <v>3.6685000000000002E-2</v>
      </c>
      <c r="S157" s="200">
        <v>0</v>
      </c>
      <c r="T157" s="201">
        <f>S157*H157</f>
        <v>0</v>
      </c>
      <c r="AR157" s="23" t="s">
        <v>137</v>
      </c>
      <c r="AT157" s="23" t="s">
        <v>132</v>
      </c>
      <c r="AU157" s="23" t="s">
        <v>84</v>
      </c>
      <c r="AY157" s="23" t="s">
        <v>130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3" t="s">
        <v>82</v>
      </c>
      <c r="BK157" s="202">
        <f>ROUND(I157*H157,2)</f>
        <v>0</v>
      </c>
      <c r="BL157" s="23" t="s">
        <v>137</v>
      </c>
      <c r="BM157" s="23" t="s">
        <v>564</v>
      </c>
    </row>
    <row r="158" spans="2:65" s="13" customFormat="1" ht="12">
      <c r="B158" s="236"/>
      <c r="C158" s="237"/>
      <c r="D158" s="205" t="s">
        <v>139</v>
      </c>
      <c r="E158" s="238" t="s">
        <v>21</v>
      </c>
      <c r="F158" s="239" t="s">
        <v>565</v>
      </c>
      <c r="G158" s="237"/>
      <c r="H158" s="238" t="s">
        <v>21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139</v>
      </c>
      <c r="AU158" s="245" t="s">
        <v>84</v>
      </c>
      <c r="AV158" s="13" t="s">
        <v>82</v>
      </c>
      <c r="AW158" s="13" t="s">
        <v>37</v>
      </c>
      <c r="AX158" s="13" t="s">
        <v>74</v>
      </c>
      <c r="AY158" s="245" t="s">
        <v>130</v>
      </c>
    </row>
    <row r="159" spans="2:65" s="11" customFormat="1" ht="12">
      <c r="B159" s="203"/>
      <c r="C159" s="204"/>
      <c r="D159" s="205" t="s">
        <v>139</v>
      </c>
      <c r="E159" s="206" t="s">
        <v>21</v>
      </c>
      <c r="F159" s="207" t="s">
        <v>566</v>
      </c>
      <c r="G159" s="204"/>
      <c r="H159" s="208">
        <v>162.75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139</v>
      </c>
      <c r="AU159" s="214" t="s">
        <v>84</v>
      </c>
      <c r="AV159" s="11" t="s">
        <v>84</v>
      </c>
      <c r="AW159" s="11" t="s">
        <v>37</v>
      </c>
      <c r="AX159" s="11" t="s">
        <v>74</v>
      </c>
      <c r="AY159" s="214" t="s">
        <v>130</v>
      </c>
    </row>
    <row r="160" spans="2:65" s="13" customFormat="1" ht="12">
      <c r="B160" s="236"/>
      <c r="C160" s="237"/>
      <c r="D160" s="205" t="s">
        <v>139</v>
      </c>
      <c r="E160" s="238" t="s">
        <v>21</v>
      </c>
      <c r="F160" s="239" t="s">
        <v>508</v>
      </c>
      <c r="G160" s="237"/>
      <c r="H160" s="238" t="s">
        <v>21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139</v>
      </c>
      <c r="AU160" s="245" t="s">
        <v>84</v>
      </c>
      <c r="AV160" s="13" t="s">
        <v>82</v>
      </c>
      <c r="AW160" s="13" t="s">
        <v>37</v>
      </c>
      <c r="AX160" s="13" t="s">
        <v>74</v>
      </c>
      <c r="AY160" s="245" t="s">
        <v>130</v>
      </c>
    </row>
    <row r="161" spans="2:65" s="11" customFormat="1" ht="12">
      <c r="B161" s="203"/>
      <c r="C161" s="204"/>
      <c r="D161" s="205" t="s">
        <v>139</v>
      </c>
      <c r="E161" s="206" t="s">
        <v>21</v>
      </c>
      <c r="F161" s="207" t="s">
        <v>567</v>
      </c>
      <c r="G161" s="204"/>
      <c r="H161" s="208">
        <v>4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139</v>
      </c>
      <c r="AU161" s="214" t="s">
        <v>84</v>
      </c>
      <c r="AV161" s="11" t="s">
        <v>84</v>
      </c>
      <c r="AW161" s="11" t="s">
        <v>37</v>
      </c>
      <c r="AX161" s="11" t="s">
        <v>74</v>
      </c>
      <c r="AY161" s="214" t="s">
        <v>130</v>
      </c>
    </row>
    <row r="162" spans="2:65" s="12" customFormat="1" ht="12">
      <c r="B162" s="215"/>
      <c r="C162" s="216"/>
      <c r="D162" s="205" t="s">
        <v>139</v>
      </c>
      <c r="E162" s="217" t="s">
        <v>21</v>
      </c>
      <c r="F162" s="218" t="s">
        <v>141</v>
      </c>
      <c r="G162" s="216"/>
      <c r="H162" s="219">
        <v>166.75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139</v>
      </c>
      <c r="AU162" s="225" t="s">
        <v>84</v>
      </c>
      <c r="AV162" s="12" t="s">
        <v>137</v>
      </c>
      <c r="AW162" s="12" t="s">
        <v>37</v>
      </c>
      <c r="AX162" s="12" t="s">
        <v>82</v>
      </c>
      <c r="AY162" s="225" t="s">
        <v>130</v>
      </c>
    </row>
    <row r="163" spans="2:65" s="1" customFormat="1" ht="14.4" customHeight="1">
      <c r="B163" s="40"/>
      <c r="C163" s="226" t="s">
        <v>568</v>
      </c>
      <c r="D163" s="226" t="s">
        <v>167</v>
      </c>
      <c r="E163" s="227" t="s">
        <v>569</v>
      </c>
      <c r="F163" s="228" t="s">
        <v>570</v>
      </c>
      <c r="G163" s="229" t="s">
        <v>135</v>
      </c>
      <c r="H163" s="230">
        <v>191.76300000000001</v>
      </c>
      <c r="I163" s="231"/>
      <c r="J163" s="232">
        <f>ROUND(I163*H163,2)</f>
        <v>0</v>
      </c>
      <c r="K163" s="228" t="s">
        <v>136</v>
      </c>
      <c r="L163" s="233"/>
      <c r="M163" s="234" t="s">
        <v>21</v>
      </c>
      <c r="N163" s="235" t="s">
        <v>45</v>
      </c>
      <c r="O163" s="41"/>
      <c r="P163" s="200">
        <f>O163*H163</f>
        <v>0</v>
      </c>
      <c r="Q163" s="200">
        <v>1.6000000000000001E-4</v>
      </c>
      <c r="R163" s="200">
        <f>Q163*H163</f>
        <v>3.0682080000000004E-2</v>
      </c>
      <c r="S163" s="200">
        <v>0</v>
      </c>
      <c r="T163" s="201">
        <f>S163*H163</f>
        <v>0</v>
      </c>
      <c r="AR163" s="23" t="s">
        <v>171</v>
      </c>
      <c r="AT163" s="23" t="s">
        <v>167</v>
      </c>
      <c r="AU163" s="23" t="s">
        <v>84</v>
      </c>
      <c r="AY163" s="23" t="s">
        <v>130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82</v>
      </c>
      <c r="BK163" s="202">
        <f>ROUND(I163*H163,2)</f>
        <v>0</v>
      </c>
      <c r="BL163" s="23" t="s">
        <v>137</v>
      </c>
      <c r="BM163" s="23" t="s">
        <v>571</v>
      </c>
    </row>
    <row r="164" spans="2:65" s="11" customFormat="1" ht="12">
      <c r="B164" s="203"/>
      <c r="C164" s="204"/>
      <c r="D164" s="205" t="s">
        <v>139</v>
      </c>
      <c r="E164" s="206" t="s">
        <v>21</v>
      </c>
      <c r="F164" s="207" t="s">
        <v>572</v>
      </c>
      <c r="G164" s="204"/>
      <c r="H164" s="208">
        <v>166.75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139</v>
      </c>
      <c r="AU164" s="214" t="s">
        <v>84</v>
      </c>
      <c r="AV164" s="11" t="s">
        <v>84</v>
      </c>
      <c r="AW164" s="11" t="s">
        <v>37</v>
      </c>
      <c r="AX164" s="11" t="s">
        <v>74</v>
      </c>
      <c r="AY164" s="214" t="s">
        <v>130</v>
      </c>
    </row>
    <row r="165" spans="2:65" s="12" customFormat="1" ht="12">
      <c r="B165" s="215"/>
      <c r="C165" s="216"/>
      <c r="D165" s="205" t="s">
        <v>139</v>
      </c>
      <c r="E165" s="217" t="s">
        <v>21</v>
      </c>
      <c r="F165" s="218" t="s">
        <v>141</v>
      </c>
      <c r="G165" s="216"/>
      <c r="H165" s="219">
        <v>166.75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139</v>
      </c>
      <c r="AU165" s="225" t="s">
        <v>84</v>
      </c>
      <c r="AV165" s="12" t="s">
        <v>137</v>
      </c>
      <c r="AW165" s="12" t="s">
        <v>37</v>
      </c>
      <c r="AX165" s="12" t="s">
        <v>82</v>
      </c>
      <c r="AY165" s="225" t="s">
        <v>130</v>
      </c>
    </row>
    <row r="166" spans="2:65" s="11" customFormat="1" ht="12">
      <c r="B166" s="203"/>
      <c r="C166" s="204"/>
      <c r="D166" s="205" t="s">
        <v>139</v>
      </c>
      <c r="E166" s="204"/>
      <c r="F166" s="207" t="s">
        <v>573</v>
      </c>
      <c r="G166" s="204"/>
      <c r="H166" s="208">
        <v>191.76300000000001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139</v>
      </c>
      <c r="AU166" s="214" t="s">
        <v>84</v>
      </c>
      <c r="AV166" s="11" t="s">
        <v>84</v>
      </c>
      <c r="AW166" s="11" t="s">
        <v>6</v>
      </c>
      <c r="AX166" s="11" t="s">
        <v>82</v>
      </c>
      <c r="AY166" s="214" t="s">
        <v>130</v>
      </c>
    </row>
    <row r="167" spans="2:65" s="10" customFormat="1" ht="29.85" customHeight="1">
      <c r="B167" s="175"/>
      <c r="C167" s="176"/>
      <c r="D167" s="177" t="s">
        <v>73</v>
      </c>
      <c r="E167" s="189" t="s">
        <v>137</v>
      </c>
      <c r="F167" s="189" t="s">
        <v>574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SUM(P168:P174)</f>
        <v>0</v>
      </c>
      <c r="Q167" s="183"/>
      <c r="R167" s="184">
        <f>SUM(R168:R174)</f>
        <v>1.2652199999999999E-2</v>
      </c>
      <c r="S167" s="183"/>
      <c r="T167" s="185">
        <f>SUM(T168:T174)</f>
        <v>0</v>
      </c>
      <c r="AR167" s="186" t="s">
        <v>82</v>
      </c>
      <c r="AT167" s="187" t="s">
        <v>73</v>
      </c>
      <c r="AU167" s="187" t="s">
        <v>82</v>
      </c>
      <c r="AY167" s="186" t="s">
        <v>130</v>
      </c>
      <c r="BK167" s="188">
        <f>SUM(BK168:BK174)</f>
        <v>0</v>
      </c>
    </row>
    <row r="168" spans="2:65" s="1" customFormat="1" ht="22.8" customHeight="1">
      <c r="B168" s="40"/>
      <c r="C168" s="191" t="s">
        <v>273</v>
      </c>
      <c r="D168" s="191" t="s">
        <v>132</v>
      </c>
      <c r="E168" s="192" t="s">
        <v>575</v>
      </c>
      <c r="F168" s="193" t="s">
        <v>576</v>
      </c>
      <c r="G168" s="194" t="s">
        <v>155</v>
      </c>
      <c r="H168" s="195">
        <v>0.54</v>
      </c>
      <c r="I168" s="196"/>
      <c r="J168" s="197">
        <f>ROUND(I168*H168,2)</f>
        <v>0</v>
      </c>
      <c r="K168" s="193" t="s">
        <v>136</v>
      </c>
      <c r="L168" s="60"/>
      <c r="M168" s="198" t="s">
        <v>21</v>
      </c>
      <c r="N168" s="199" t="s">
        <v>45</v>
      </c>
      <c r="O168" s="4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3" t="s">
        <v>137</v>
      </c>
      <c r="AT168" s="23" t="s">
        <v>132</v>
      </c>
      <c r="AU168" s="23" t="s">
        <v>84</v>
      </c>
      <c r="AY168" s="23" t="s">
        <v>130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3" t="s">
        <v>82</v>
      </c>
      <c r="BK168" s="202">
        <f>ROUND(I168*H168,2)</f>
        <v>0</v>
      </c>
      <c r="BL168" s="23" t="s">
        <v>137</v>
      </c>
      <c r="BM168" s="23" t="s">
        <v>577</v>
      </c>
    </row>
    <row r="169" spans="2:65" s="13" customFormat="1" ht="12">
      <c r="B169" s="236"/>
      <c r="C169" s="237"/>
      <c r="D169" s="205" t="s">
        <v>139</v>
      </c>
      <c r="E169" s="238" t="s">
        <v>21</v>
      </c>
      <c r="F169" s="239" t="s">
        <v>578</v>
      </c>
      <c r="G169" s="237"/>
      <c r="H169" s="238" t="s">
        <v>21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139</v>
      </c>
      <c r="AU169" s="245" t="s">
        <v>84</v>
      </c>
      <c r="AV169" s="13" t="s">
        <v>82</v>
      </c>
      <c r="AW169" s="13" t="s">
        <v>37</v>
      </c>
      <c r="AX169" s="13" t="s">
        <v>74</v>
      </c>
      <c r="AY169" s="245" t="s">
        <v>130</v>
      </c>
    </row>
    <row r="170" spans="2:65" s="11" customFormat="1" ht="12">
      <c r="B170" s="203"/>
      <c r="C170" s="204"/>
      <c r="D170" s="205" t="s">
        <v>139</v>
      </c>
      <c r="E170" s="206" t="s">
        <v>21</v>
      </c>
      <c r="F170" s="207" t="s">
        <v>579</v>
      </c>
      <c r="G170" s="204"/>
      <c r="H170" s="208">
        <v>0.54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139</v>
      </c>
      <c r="AU170" s="214" t="s">
        <v>84</v>
      </c>
      <c r="AV170" s="11" t="s">
        <v>84</v>
      </c>
      <c r="AW170" s="11" t="s">
        <v>37</v>
      </c>
      <c r="AX170" s="11" t="s">
        <v>74</v>
      </c>
      <c r="AY170" s="214" t="s">
        <v>130</v>
      </c>
    </row>
    <row r="171" spans="2:65" s="12" customFormat="1" ht="12">
      <c r="B171" s="215"/>
      <c r="C171" s="216"/>
      <c r="D171" s="205" t="s">
        <v>139</v>
      </c>
      <c r="E171" s="217" t="s">
        <v>21</v>
      </c>
      <c r="F171" s="218" t="s">
        <v>141</v>
      </c>
      <c r="G171" s="216"/>
      <c r="H171" s="219">
        <v>0.54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139</v>
      </c>
      <c r="AU171" s="225" t="s">
        <v>84</v>
      </c>
      <c r="AV171" s="12" t="s">
        <v>137</v>
      </c>
      <c r="AW171" s="12" t="s">
        <v>37</v>
      </c>
      <c r="AX171" s="12" t="s">
        <v>82</v>
      </c>
      <c r="AY171" s="225" t="s">
        <v>130</v>
      </c>
    </row>
    <row r="172" spans="2:65" s="1" customFormat="1" ht="22.8" customHeight="1">
      <c r="B172" s="40"/>
      <c r="C172" s="191" t="s">
        <v>477</v>
      </c>
      <c r="D172" s="191" t="s">
        <v>132</v>
      </c>
      <c r="E172" s="192" t="s">
        <v>580</v>
      </c>
      <c r="F172" s="193" t="s">
        <v>581</v>
      </c>
      <c r="G172" s="194" t="s">
        <v>135</v>
      </c>
      <c r="H172" s="195">
        <v>1.98</v>
      </c>
      <c r="I172" s="196"/>
      <c r="J172" s="197">
        <f>ROUND(I172*H172,2)</f>
        <v>0</v>
      </c>
      <c r="K172" s="193" t="s">
        <v>136</v>
      </c>
      <c r="L172" s="60"/>
      <c r="M172" s="198" t="s">
        <v>21</v>
      </c>
      <c r="N172" s="199" t="s">
        <v>45</v>
      </c>
      <c r="O172" s="41"/>
      <c r="P172" s="200">
        <f>O172*H172</f>
        <v>0</v>
      </c>
      <c r="Q172" s="200">
        <v>6.3899999999999998E-3</v>
      </c>
      <c r="R172" s="200">
        <f>Q172*H172</f>
        <v>1.2652199999999999E-2</v>
      </c>
      <c r="S172" s="200">
        <v>0</v>
      </c>
      <c r="T172" s="201">
        <f>S172*H172</f>
        <v>0</v>
      </c>
      <c r="AR172" s="23" t="s">
        <v>137</v>
      </c>
      <c r="AT172" s="23" t="s">
        <v>132</v>
      </c>
      <c r="AU172" s="23" t="s">
        <v>84</v>
      </c>
      <c r="AY172" s="23" t="s">
        <v>130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82</v>
      </c>
      <c r="BK172" s="202">
        <f>ROUND(I172*H172,2)</f>
        <v>0</v>
      </c>
      <c r="BL172" s="23" t="s">
        <v>137</v>
      </c>
      <c r="BM172" s="23" t="s">
        <v>582</v>
      </c>
    </row>
    <row r="173" spans="2:65" s="11" customFormat="1" ht="12">
      <c r="B173" s="203"/>
      <c r="C173" s="204"/>
      <c r="D173" s="205" t="s">
        <v>139</v>
      </c>
      <c r="E173" s="206" t="s">
        <v>21</v>
      </c>
      <c r="F173" s="207" t="s">
        <v>583</v>
      </c>
      <c r="G173" s="204"/>
      <c r="H173" s="208">
        <v>1.98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139</v>
      </c>
      <c r="AU173" s="214" t="s">
        <v>84</v>
      </c>
      <c r="AV173" s="11" t="s">
        <v>84</v>
      </c>
      <c r="AW173" s="11" t="s">
        <v>37</v>
      </c>
      <c r="AX173" s="11" t="s">
        <v>74</v>
      </c>
      <c r="AY173" s="214" t="s">
        <v>130</v>
      </c>
    </row>
    <row r="174" spans="2:65" s="12" customFormat="1" ht="12">
      <c r="B174" s="215"/>
      <c r="C174" s="216"/>
      <c r="D174" s="205" t="s">
        <v>139</v>
      </c>
      <c r="E174" s="217" t="s">
        <v>21</v>
      </c>
      <c r="F174" s="218" t="s">
        <v>141</v>
      </c>
      <c r="G174" s="216"/>
      <c r="H174" s="219">
        <v>1.98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139</v>
      </c>
      <c r="AU174" s="225" t="s">
        <v>84</v>
      </c>
      <c r="AV174" s="12" t="s">
        <v>137</v>
      </c>
      <c r="AW174" s="12" t="s">
        <v>37</v>
      </c>
      <c r="AX174" s="12" t="s">
        <v>82</v>
      </c>
      <c r="AY174" s="225" t="s">
        <v>130</v>
      </c>
    </row>
    <row r="175" spans="2:65" s="10" customFormat="1" ht="29.85" customHeight="1">
      <c r="B175" s="175"/>
      <c r="C175" s="176"/>
      <c r="D175" s="177" t="s">
        <v>73</v>
      </c>
      <c r="E175" s="189" t="s">
        <v>219</v>
      </c>
      <c r="F175" s="189" t="s">
        <v>220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SUM(P176:P202)</f>
        <v>0</v>
      </c>
      <c r="Q175" s="183"/>
      <c r="R175" s="184">
        <f>SUM(R176:R202)</f>
        <v>208.732</v>
      </c>
      <c r="S175" s="183"/>
      <c r="T175" s="185">
        <f>SUM(T176:T202)</f>
        <v>0</v>
      </c>
      <c r="AR175" s="186" t="s">
        <v>82</v>
      </c>
      <c r="AT175" s="187" t="s">
        <v>73</v>
      </c>
      <c r="AU175" s="187" t="s">
        <v>82</v>
      </c>
      <c r="AY175" s="186" t="s">
        <v>130</v>
      </c>
      <c r="BK175" s="188">
        <f>SUM(BK176:BK202)</f>
        <v>0</v>
      </c>
    </row>
    <row r="176" spans="2:65" s="1" customFormat="1" ht="57" customHeight="1">
      <c r="B176" s="40"/>
      <c r="C176" s="191" t="s">
        <v>233</v>
      </c>
      <c r="D176" s="191" t="s">
        <v>132</v>
      </c>
      <c r="E176" s="192" t="s">
        <v>584</v>
      </c>
      <c r="F176" s="193" t="s">
        <v>585</v>
      </c>
      <c r="G176" s="194" t="s">
        <v>135</v>
      </c>
      <c r="H176" s="195">
        <v>3216.56</v>
      </c>
      <c r="I176" s="196"/>
      <c r="J176" s="197">
        <f>ROUND(I176*H176,2)</f>
        <v>0</v>
      </c>
      <c r="K176" s="193" t="s">
        <v>136</v>
      </c>
      <c r="L176" s="60"/>
      <c r="M176" s="198" t="s">
        <v>21</v>
      </c>
      <c r="N176" s="199" t="s">
        <v>45</v>
      </c>
      <c r="O176" s="4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3" t="s">
        <v>137</v>
      </c>
      <c r="AT176" s="23" t="s">
        <v>132</v>
      </c>
      <c r="AU176" s="23" t="s">
        <v>84</v>
      </c>
      <c r="AY176" s="23" t="s">
        <v>130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82</v>
      </c>
      <c r="BK176" s="202">
        <f>ROUND(I176*H176,2)</f>
        <v>0</v>
      </c>
      <c r="BL176" s="23" t="s">
        <v>137</v>
      </c>
      <c r="BM176" s="23" t="s">
        <v>586</v>
      </c>
    </row>
    <row r="177" spans="2:65" s="11" customFormat="1" ht="12">
      <c r="B177" s="203"/>
      <c r="C177" s="204"/>
      <c r="D177" s="205" t="s">
        <v>139</v>
      </c>
      <c r="E177" s="206" t="s">
        <v>21</v>
      </c>
      <c r="F177" s="207" t="s">
        <v>587</v>
      </c>
      <c r="G177" s="204"/>
      <c r="H177" s="208">
        <v>3216.56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139</v>
      </c>
      <c r="AU177" s="214" t="s">
        <v>84</v>
      </c>
      <c r="AV177" s="11" t="s">
        <v>84</v>
      </c>
      <c r="AW177" s="11" t="s">
        <v>37</v>
      </c>
      <c r="AX177" s="11" t="s">
        <v>74</v>
      </c>
      <c r="AY177" s="214" t="s">
        <v>130</v>
      </c>
    </row>
    <row r="178" spans="2:65" s="12" customFormat="1" ht="12">
      <c r="B178" s="215"/>
      <c r="C178" s="216"/>
      <c r="D178" s="205" t="s">
        <v>139</v>
      </c>
      <c r="E178" s="217" t="s">
        <v>21</v>
      </c>
      <c r="F178" s="218" t="s">
        <v>141</v>
      </c>
      <c r="G178" s="216"/>
      <c r="H178" s="219">
        <v>3216.56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139</v>
      </c>
      <c r="AU178" s="225" t="s">
        <v>84</v>
      </c>
      <c r="AV178" s="12" t="s">
        <v>137</v>
      </c>
      <c r="AW178" s="12" t="s">
        <v>37</v>
      </c>
      <c r="AX178" s="12" t="s">
        <v>82</v>
      </c>
      <c r="AY178" s="225" t="s">
        <v>130</v>
      </c>
    </row>
    <row r="179" spans="2:65" s="1" customFormat="1" ht="22.8" customHeight="1">
      <c r="B179" s="40"/>
      <c r="C179" s="226" t="s">
        <v>427</v>
      </c>
      <c r="D179" s="226" t="s">
        <v>167</v>
      </c>
      <c r="E179" s="227" t="s">
        <v>588</v>
      </c>
      <c r="F179" s="228" t="s">
        <v>589</v>
      </c>
      <c r="G179" s="229" t="s">
        <v>241</v>
      </c>
      <c r="H179" s="230">
        <v>25.731999999999999</v>
      </c>
      <c r="I179" s="231"/>
      <c r="J179" s="232">
        <f>ROUND(I179*H179,2)</f>
        <v>0</v>
      </c>
      <c r="K179" s="228" t="s">
        <v>136</v>
      </c>
      <c r="L179" s="233"/>
      <c r="M179" s="234" t="s">
        <v>21</v>
      </c>
      <c r="N179" s="235" t="s">
        <v>45</v>
      </c>
      <c r="O179" s="41"/>
      <c r="P179" s="200">
        <f>O179*H179</f>
        <v>0</v>
      </c>
      <c r="Q179" s="200">
        <v>1</v>
      </c>
      <c r="R179" s="200">
        <f>Q179*H179</f>
        <v>25.731999999999999</v>
      </c>
      <c r="S179" s="200">
        <v>0</v>
      </c>
      <c r="T179" s="201">
        <f>S179*H179</f>
        <v>0</v>
      </c>
      <c r="AR179" s="23" t="s">
        <v>171</v>
      </c>
      <c r="AT179" s="23" t="s">
        <v>167</v>
      </c>
      <c r="AU179" s="23" t="s">
        <v>84</v>
      </c>
      <c r="AY179" s="23" t="s">
        <v>130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82</v>
      </c>
      <c r="BK179" s="202">
        <f>ROUND(I179*H179,2)</f>
        <v>0</v>
      </c>
      <c r="BL179" s="23" t="s">
        <v>137</v>
      </c>
      <c r="BM179" s="23" t="s">
        <v>590</v>
      </c>
    </row>
    <row r="180" spans="2:65" s="1" customFormat="1" ht="22.8" customHeight="1">
      <c r="B180" s="40"/>
      <c r="C180" s="191" t="s">
        <v>210</v>
      </c>
      <c r="D180" s="191" t="s">
        <v>132</v>
      </c>
      <c r="E180" s="192" t="s">
        <v>591</v>
      </c>
      <c r="F180" s="193" t="s">
        <v>592</v>
      </c>
      <c r="G180" s="194" t="s">
        <v>135</v>
      </c>
      <c r="H180" s="195">
        <v>3417.5949999999998</v>
      </c>
      <c r="I180" s="196"/>
      <c r="J180" s="197">
        <f>ROUND(I180*H180,2)</f>
        <v>0</v>
      </c>
      <c r="K180" s="193" t="s">
        <v>136</v>
      </c>
      <c r="L180" s="60"/>
      <c r="M180" s="198" t="s">
        <v>21</v>
      </c>
      <c r="N180" s="199" t="s">
        <v>45</v>
      </c>
      <c r="O180" s="4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3" t="s">
        <v>137</v>
      </c>
      <c r="AT180" s="23" t="s">
        <v>132</v>
      </c>
      <c r="AU180" s="23" t="s">
        <v>84</v>
      </c>
      <c r="AY180" s="23" t="s">
        <v>130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3" t="s">
        <v>82</v>
      </c>
      <c r="BK180" s="202">
        <f>ROUND(I180*H180,2)</f>
        <v>0</v>
      </c>
      <c r="BL180" s="23" t="s">
        <v>137</v>
      </c>
      <c r="BM180" s="23" t="s">
        <v>593</v>
      </c>
    </row>
    <row r="181" spans="2:65" s="11" customFormat="1" ht="12">
      <c r="B181" s="203"/>
      <c r="C181" s="204"/>
      <c r="D181" s="205" t="s">
        <v>139</v>
      </c>
      <c r="E181" s="206" t="s">
        <v>21</v>
      </c>
      <c r="F181" s="207" t="s">
        <v>594</v>
      </c>
      <c r="G181" s="204"/>
      <c r="H181" s="208">
        <v>3417.5949999999998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139</v>
      </c>
      <c r="AU181" s="214" t="s">
        <v>84</v>
      </c>
      <c r="AV181" s="11" t="s">
        <v>84</v>
      </c>
      <c r="AW181" s="11" t="s">
        <v>37</v>
      </c>
      <c r="AX181" s="11" t="s">
        <v>74</v>
      </c>
      <c r="AY181" s="214" t="s">
        <v>130</v>
      </c>
    </row>
    <row r="182" spans="2:65" s="12" customFormat="1" ht="12">
      <c r="B182" s="215"/>
      <c r="C182" s="216"/>
      <c r="D182" s="205" t="s">
        <v>139</v>
      </c>
      <c r="E182" s="217" t="s">
        <v>21</v>
      </c>
      <c r="F182" s="218" t="s">
        <v>141</v>
      </c>
      <c r="G182" s="216"/>
      <c r="H182" s="219">
        <v>3417.5949999999998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139</v>
      </c>
      <c r="AU182" s="225" t="s">
        <v>84</v>
      </c>
      <c r="AV182" s="12" t="s">
        <v>137</v>
      </c>
      <c r="AW182" s="12" t="s">
        <v>37</v>
      </c>
      <c r="AX182" s="12" t="s">
        <v>82</v>
      </c>
      <c r="AY182" s="225" t="s">
        <v>130</v>
      </c>
    </row>
    <row r="183" spans="2:65" s="1" customFormat="1" ht="22.8" customHeight="1">
      <c r="B183" s="40"/>
      <c r="C183" s="191" t="s">
        <v>595</v>
      </c>
      <c r="D183" s="191" t="s">
        <v>132</v>
      </c>
      <c r="E183" s="192" t="s">
        <v>596</v>
      </c>
      <c r="F183" s="193" t="s">
        <v>597</v>
      </c>
      <c r="G183" s="194" t="s">
        <v>135</v>
      </c>
      <c r="H183" s="195">
        <v>3015.5250000000001</v>
      </c>
      <c r="I183" s="196"/>
      <c r="J183" s="197">
        <f>ROUND(I183*H183,2)</f>
        <v>0</v>
      </c>
      <c r="K183" s="193" t="s">
        <v>21</v>
      </c>
      <c r="L183" s="60"/>
      <c r="M183" s="198" t="s">
        <v>21</v>
      </c>
      <c r="N183" s="199" t="s">
        <v>45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137</v>
      </c>
      <c r="AT183" s="23" t="s">
        <v>132</v>
      </c>
      <c r="AU183" s="23" t="s">
        <v>84</v>
      </c>
      <c r="AY183" s="23" t="s">
        <v>130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82</v>
      </c>
      <c r="BK183" s="202">
        <f>ROUND(I183*H183,2)</f>
        <v>0</v>
      </c>
      <c r="BL183" s="23" t="s">
        <v>137</v>
      </c>
      <c r="BM183" s="23" t="s">
        <v>598</v>
      </c>
    </row>
    <row r="184" spans="2:65" s="11" customFormat="1" ht="12">
      <c r="B184" s="203"/>
      <c r="C184" s="204"/>
      <c r="D184" s="205" t="s">
        <v>139</v>
      </c>
      <c r="E184" s="206" t="s">
        <v>21</v>
      </c>
      <c r="F184" s="207" t="s">
        <v>599</v>
      </c>
      <c r="G184" s="204"/>
      <c r="H184" s="208">
        <v>3015.5250000000001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139</v>
      </c>
      <c r="AU184" s="214" t="s">
        <v>84</v>
      </c>
      <c r="AV184" s="11" t="s">
        <v>84</v>
      </c>
      <c r="AW184" s="11" t="s">
        <v>37</v>
      </c>
      <c r="AX184" s="11" t="s">
        <v>74</v>
      </c>
      <c r="AY184" s="214" t="s">
        <v>130</v>
      </c>
    </row>
    <row r="185" spans="2:65" s="12" customFormat="1" ht="12">
      <c r="B185" s="215"/>
      <c r="C185" s="216"/>
      <c r="D185" s="205" t="s">
        <v>139</v>
      </c>
      <c r="E185" s="217" t="s">
        <v>21</v>
      </c>
      <c r="F185" s="218" t="s">
        <v>141</v>
      </c>
      <c r="G185" s="216"/>
      <c r="H185" s="219">
        <v>3015.5250000000001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139</v>
      </c>
      <c r="AU185" s="225" t="s">
        <v>84</v>
      </c>
      <c r="AV185" s="12" t="s">
        <v>137</v>
      </c>
      <c r="AW185" s="12" t="s">
        <v>37</v>
      </c>
      <c r="AX185" s="12" t="s">
        <v>82</v>
      </c>
      <c r="AY185" s="225" t="s">
        <v>130</v>
      </c>
    </row>
    <row r="186" spans="2:65" s="1" customFormat="1" ht="14.4" customHeight="1">
      <c r="B186" s="40"/>
      <c r="C186" s="191" t="s">
        <v>600</v>
      </c>
      <c r="D186" s="191" t="s">
        <v>132</v>
      </c>
      <c r="E186" s="192" t="s">
        <v>234</v>
      </c>
      <c r="F186" s="193" t="s">
        <v>235</v>
      </c>
      <c r="G186" s="194" t="s">
        <v>155</v>
      </c>
      <c r="H186" s="195">
        <v>91.5</v>
      </c>
      <c r="I186" s="196"/>
      <c r="J186" s="197">
        <f>ROUND(I186*H186,2)</f>
        <v>0</v>
      </c>
      <c r="K186" s="193" t="s">
        <v>136</v>
      </c>
      <c r="L186" s="60"/>
      <c r="M186" s="198" t="s">
        <v>21</v>
      </c>
      <c r="N186" s="199" t="s">
        <v>45</v>
      </c>
      <c r="O186" s="4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3" t="s">
        <v>137</v>
      </c>
      <c r="AT186" s="23" t="s">
        <v>132</v>
      </c>
      <c r="AU186" s="23" t="s">
        <v>84</v>
      </c>
      <c r="AY186" s="23" t="s">
        <v>130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3" t="s">
        <v>82</v>
      </c>
      <c r="BK186" s="202">
        <f>ROUND(I186*H186,2)</f>
        <v>0</v>
      </c>
      <c r="BL186" s="23" t="s">
        <v>137</v>
      </c>
      <c r="BM186" s="23" t="s">
        <v>601</v>
      </c>
    </row>
    <row r="187" spans="2:65" s="11" customFormat="1" ht="12">
      <c r="B187" s="203"/>
      <c r="C187" s="204"/>
      <c r="D187" s="205" t="s">
        <v>139</v>
      </c>
      <c r="E187" s="206" t="s">
        <v>21</v>
      </c>
      <c r="F187" s="207" t="s">
        <v>602</v>
      </c>
      <c r="G187" s="204"/>
      <c r="H187" s="208">
        <v>91.5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139</v>
      </c>
      <c r="AU187" s="214" t="s">
        <v>84</v>
      </c>
      <c r="AV187" s="11" t="s">
        <v>84</v>
      </c>
      <c r="AW187" s="11" t="s">
        <v>37</v>
      </c>
      <c r="AX187" s="11" t="s">
        <v>74</v>
      </c>
      <c r="AY187" s="214" t="s">
        <v>130</v>
      </c>
    </row>
    <row r="188" spans="2:65" s="12" customFormat="1" ht="12">
      <c r="B188" s="215"/>
      <c r="C188" s="216"/>
      <c r="D188" s="205" t="s">
        <v>139</v>
      </c>
      <c r="E188" s="217" t="s">
        <v>21</v>
      </c>
      <c r="F188" s="218" t="s">
        <v>141</v>
      </c>
      <c r="G188" s="216"/>
      <c r="H188" s="219">
        <v>91.5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139</v>
      </c>
      <c r="AU188" s="225" t="s">
        <v>84</v>
      </c>
      <c r="AV188" s="12" t="s">
        <v>137</v>
      </c>
      <c r="AW188" s="12" t="s">
        <v>37</v>
      </c>
      <c r="AX188" s="12" t="s">
        <v>82</v>
      </c>
      <c r="AY188" s="225" t="s">
        <v>130</v>
      </c>
    </row>
    <row r="189" spans="2:65" s="1" customFormat="1" ht="14.4" customHeight="1">
      <c r="B189" s="40"/>
      <c r="C189" s="226" t="s">
        <v>603</v>
      </c>
      <c r="D189" s="226" t="s">
        <v>167</v>
      </c>
      <c r="E189" s="227" t="s">
        <v>239</v>
      </c>
      <c r="F189" s="228" t="s">
        <v>240</v>
      </c>
      <c r="G189" s="229" t="s">
        <v>241</v>
      </c>
      <c r="H189" s="230">
        <v>183</v>
      </c>
      <c r="I189" s="231"/>
      <c r="J189" s="232">
        <f>ROUND(I189*H189,2)</f>
        <v>0</v>
      </c>
      <c r="K189" s="228" t="s">
        <v>136</v>
      </c>
      <c r="L189" s="233"/>
      <c r="M189" s="234" t="s">
        <v>21</v>
      </c>
      <c r="N189" s="235" t="s">
        <v>45</v>
      </c>
      <c r="O189" s="41"/>
      <c r="P189" s="200">
        <f>O189*H189</f>
        <v>0</v>
      </c>
      <c r="Q189" s="200">
        <v>1</v>
      </c>
      <c r="R189" s="200">
        <f>Q189*H189</f>
        <v>183</v>
      </c>
      <c r="S189" s="200">
        <v>0</v>
      </c>
      <c r="T189" s="201">
        <f>S189*H189</f>
        <v>0</v>
      </c>
      <c r="AR189" s="23" t="s">
        <v>171</v>
      </c>
      <c r="AT189" s="23" t="s">
        <v>167</v>
      </c>
      <c r="AU189" s="23" t="s">
        <v>84</v>
      </c>
      <c r="AY189" s="23" t="s">
        <v>130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3" t="s">
        <v>82</v>
      </c>
      <c r="BK189" s="202">
        <f>ROUND(I189*H189,2)</f>
        <v>0</v>
      </c>
      <c r="BL189" s="23" t="s">
        <v>137</v>
      </c>
      <c r="BM189" s="23" t="s">
        <v>604</v>
      </c>
    </row>
    <row r="190" spans="2:65" s="11" customFormat="1" ht="12">
      <c r="B190" s="203"/>
      <c r="C190" s="204"/>
      <c r="D190" s="205" t="s">
        <v>139</v>
      </c>
      <c r="E190" s="206" t="s">
        <v>21</v>
      </c>
      <c r="F190" s="207" t="s">
        <v>605</v>
      </c>
      <c r="G190" s="204"/>
      <c r="H190" s="208">
        <v>183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139</v>
      </c>
      <c r="AU190" s="214" t="s">
        <v>84</v>
      </c>
      <c r="AV190" s="11" t="s">
        <v>84</v>
      </c>
      <c r="AW190" s="11" t="s">
        <v>37</v>
      </c>
      <c r="AX190" s="11" t="s">
        <v>74</v>
      </c>
      <c r="AY190" s="214" t="s">
        <v>130</v>
      </c>
    </row>
    <row r="191" spans="2:65" s="12" customFormat="1" ht="12">
      <c r="B191" s="215"/>
      <c r="C191" s="216"/>
      <c r="D191" s="205" t="s">
        <v>139</v>
      </c>
      <c r="E191" s="217" t="s">
        <v>21</v>
      </c>
      <c r="F191" s="218" t="s">
        <v>141</v>
      </c>
      <c r="G191" s="216"/>
      <c r="H191" s="219">
        <v>183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139</v>
      </c>
      <c r="AU191" s="225" t="s">
        <v>84</v>
      </c>
      <c r="AV191" s="12" t="s">
        <v>137</v>
      </c>
      <c r="AW191" s="12" t="s">
        <v>37</v>
      </c>
      <c r="AX191" s="12" t="s">
        <v>82</v>
      </c>
      <c r="AY191" s="225" t="s">
        <v>130</v>
      </c>
    </row>
    <row r="192" spans="2:65" s="1" customFormat="1" ht="22.8" customHeight="1">
      <c r="B192" s="40"/>
      <c r="C192" s="191" t="s">
        <v>606</v>
      </c>
      <c r="D192" s="191" t="s">
        <v>132</v>
      </c>
      <c r="E192" s="192" t="s">
        <v>607</v>
      </c>
      <c r="F192" s="193" t="s">
        <v>608</v>
      </c>
      <c r="G192" s="194" t="s">
        <v>135</v>
      </c>
      <c r="H192" s="195">
        <v>3216.56</v>
      </c>
      <c r="I192" s="196"/>
      <c r="J192" s="197">
        <f>ROUND(I192*H192,2)</f>
        <v>0</v>
      </c>
      <c r="K192" s="193" t="s">
        <v>136</v>
      </c>
      <c r="L192" s="60"/>
      <c r="M192" s="198" t="s">
        <v>21</v>
      </c>
      <c r="N192" s="199" t="s">
        <v>45</v>
      </c>
      <c r="O192" s="4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3" t="s">
        <v>137</v>
      </c>
      <c r="AT192" s="23" t="s">
        <v>132</v>
      </c>
      <c r="AU192" s="23" t="s">
        <v>84</v>
      </c>
      <c r="AY192" s="23" t="s">
        <v>130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3" t="s">
        <v>82</v>
      </c>
      <c r="BK192" s="202">
        <f>ROUND(I192*H192,2)</f>
        <v>0</v>
      </c>
      <c r="BL192" s="23" t="s">
        <v>137</v>
      </c>
      <c r="BM192" s="23" t="s">
        <v>609</v>
      </c>
    </row>
    <row r="193" spans="2:65" s="11" customFormat="1" ht="12">
      <c r="B193" s="203"/>
      <c r="C193" s="204"/>
      <c r="D193" s="205" t="s">
        <v>139</v>
      </c>
      <c r="E193" s="206" t="s">
        <v>21</v>
      </c>
      <c r="F193" s="207" t="s">
        <v>587</v>
      </c>
      <c r="G193" s="204"/>
      <c r="H193" s="208">
        <v>3216.56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139</v>
      </c>
      <c r="AU193" s="214" t="s">
        <v>84</v>
      </c>
      <c r="AV193" s="11" t="s">
        <v>84</v>
      </c>
      <c r="AW193" s="11" t="s">
        <v>37</v>
      </c>
      <c r="AX193" s="11" t="s">
        <v>74</v>
      </c>
      <c r="AY193" s="214" t="s">
        <v>130</v>
      </c>
    </row>
    <row r="194" spans="2:65" s="12" customFormat="1" ht="12">
      <c r="B194" s="215"/>
      <c r="C194" s="216"/>
      <c r="D194" s="205" t="s">
        <v>139</v>
      </c>
      <c r="E194" s="217" t="s">
        <v>21</v>
      </c>
      <c r="F194" s="218" t="s">
        <v>141</v>
      </c>
      <c r="G194" s="216"/>
      <c r="H194" s="219">
        <v>3216.56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139</v>
      </c>
      <c r="AU194" s="225" t="s">
        <v>84</v>
      </c>
      <c r="AV194" s="12" t="s">
        <v>137</v>
      </c>
      <c r="AW194" s="12" t="s">
        <v>37</v>
      </c>
      <c r="AX194" s="12" t="s">
        <v>82</v>
      </c>
      <c r="AY194" s="225" t="s">
        <v>130</v>
      </c>
    </row>
    <row r="195" spans="2:65" s="1" customFormat="1" ht="22.8" customHeight="1">
      <c r="B195" s="40"/>
      <c r="C195" s="191" t="s">
        <v>202</v>
      </c>
      <c r="D195" s="191" t="s">
        <v>132</v>
      </c>
      <c r="E195" s="192" t="s">
        <v>610</v>
      </c>
      <c r="F195" s="193" t="s">
        <v>611</v>
      </c>
      <c r="G195" s="194" t="s">
        <v>135</v>
      </c>
      <c r="H195" s="195">
        <v>2814.49</v>
      </c>
      <c r="I195" s="196"/>
      <c r="J195" s="197">
        <f>ROUND(I195*H195,2)</f>
        <v>0</v>
      </c>
      <c r="K195" s="193" t="s">
        <v>136</v>
      </c>
      <c r="L195" s="60"/>
      <c r="M195" s="198" t="s">
        <v>21</v>
      </c>
      <c r="N195" s="199" t="s">
        <v>45</v>
      </c>
      <c r="O195" s="4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3" t="s">
        <v>137</v>
      </c>
      <c r="AT195" s="23" t="s">
        <v>132</v>
      </c>
      <c r="AU195" s="23" t="s">
        <v>84</v>
      </c>
      <c r="AY195" s="23" t="s">
        <v>130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82</v>
      </c>
      <c r="BK195" s="202">
        <f>ROUND(I195*H195,2)</f>
        <v>0</v>
      </c>
      <c r="BL195" s="23" t="s">
        <v>137</v>
      </c>
      <c r="BM195" s="23" t="s">
        <v>612</v>
      </c>
    </row>
    <row r="196" spans="2:65" s="1" customFormat="1" ht="22.8" customHeight="1">
      <c r="B196" s="40"/>
      <c r="C196" s="191" t="s">
        <v>613</v>
      </c>
      <c r="D196" s="191" t="s">
        <v>132</v>
      </c>
      <c r="E196" s="192" t="s">
        <v>245</v>
      </c>
      <c r="F196" s="193" t="s">
        <v>614</v>
      </c>
      <c r="G196" s="194" t="s">
        <v>135</v>
      </c>
      <c r="H196" s="195">
        <v>2814.49</v>
      </c>
      <c r="I196" s="196"/>
      <c r="J196" s="197">
        <f>ROUND(I196*H196,2)</f>
        <v>0</v>
      </c>
      <c r="K196" s="193" t="s">
        <v>136</v>
      </c>
      <c r="L196" s="60"/>
      <c r="M196" s="198" t="s">
        <v>21</v>
      </c>
      <c r="N196" s="199" t="s">
        <v>45</v>
      </c>
      <c r="O196" s="4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AR196" s="23" t="s">
        <v>137</v>
      </c>
      <c r="AT196" s="23" t="s">
        <v>132</v>
      </c>
      <c r="AU196" s="23" t="s">
        <v>84</v>
      </c>
      <c r="AY196" s="23" t="s">
        <v>130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3" t="s">
        <v>82</v>
      </c>
      <c r="BK196" s="202">
        <f>ROUND(I196*H196,2)</f>
        <v>0</v>
      </c>
      <c r="BL196" s="23" t="s">
        <v>137</v>
      </c>
      <c r="BM196" s="23" t="s">
        <v>615</v>
      </c>
    </row>
    <row r="197" spans="2:65" s="11" customFormat="1" ht="12">
      <c r="B197" s="203"/>
      <c r="C197" s="204"/>
      <c r="D197" s="205" t="s">
        <v>139</v>
      </c>
      <c r="E197" s="206" t="s">
        <v>21</v>
      </c>
      <c r="F197" s="207" t="s">
        <v>616</v>
      </c>
      <c r="G197" s="204"/>
      <c r="H197" s="208">
        <v>2814.49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139</v>
      </c>
      <c r="AU197" s="214" t="s">
        <v>84</v>
      </c>
      <c r="AV197" s="11" t="s">
        <v>84</v>
      </c>
      <c r="AW197" s="11" t="s">
        <v>37</v>
      </c>
      <c r="AX197" s="11" t="s">
        <v>74</v>
      </c>
      <c r="AY197" s="214" t="s">
        <v>130</v>
      </c>
    </row>
    <row r="198" spans="2:65" s="12" customFormat="1" ht="12">
      <c r="B198" s="215"/>
      <c r="C198" s="216"/>
      <c r="D198" s="205" t="s">
        <v>139</v>
      </c>
      <c r="E198" s="217" t="s">
        <v>21</v>
      </c>
      <c r="F198" s="218" t="s">
        <v>141</v>
      </c>
      <c r="G198" s="216"/>
      <c r="H198" s="219">
        <v>2814.49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139</v>
      </c>
      <c r="AU198" s="225" t="s">
        <v>84</v>
      </c>
      <c r="AV198" s="12" t="s">
        <v>137</v>
      </c>
      <c r="AW198" s="12" t="s">
        <v>37</v>
      </c>
      <c r="AX198" s="12" t="s">
        <v>82</v>
      </c>
      <c r="AY198" s="225" t="s">
        <v>130</v>
      </c>
    </row>
    <row r="199" spans="2:65" s="1" customFormat="1" ht="22.8" customHeight="1">
      <c r="B199" s="40"/>
      <c r="C199" s="191" t="s">
        <v>400</v>
      </c>
      <c r="D199" s="191" t="s">
        <v>132</v>
      </c>
      <c r="E199" s="192" t="s">
        <v>255</v>
      </c>
      <c r="F199" s="193" t="s">
        <v>256</v>
      </c>
      <c r="G199" s="194" t="s">
        <v>135</v>
      </c>
      <c r="H199" s="195">
        <v>2720</v>
      </c>
      <c r="I199" s="196"/>
      <c r="J199" s="197">
        <f>ROUND(I199*H199,2)</f>
        <v>0</v>
      </c>
      <c r="K199" s="193" t="s">
        <v>21</v>
      </c>
      <c r="L199" s="60"/>
      <c r="M199" s="198" t="s">
        <v>21</v>
      </c>
      <c r="N199" s="199" t="s">
        <v>45</v>
      </c>
      <c r="O199" s="4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3" t="s">
        <v>137</v>
      </c>
      <c r="AT199" s="23" t="s">
        <v>132</v>
      </c>
      <c r="AU199" s="23" t="s">
        <v>84</v>
      </c>
      <c r="AY199" s="23" t="s">
        <v>130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23" t="s">
        <v>82</v>
      </c>
      <c r="BK199" s="202">
        <f>ROUND(I199*H199,2)</f>
        <v>0</v>
      </c>
      <c r="BL199" s="23" t="s">
        <v>137</v>
      </c>
      <c r="BM199" s="23" t="s">
        <v>617</v>
      </c>
    </row>
    <row r="200" spans="2:65" s="1" customFormat="1" ht="22.8" customHeight="1">
      <c r="B200" s="40"/>
      <c r="C200" s="191" t="s">
        <v>404</v>
      </c>
      <c r="D200" s="191" t="s">
        <v>132</v>
      </c>
      <c r="E200" s="192" t="s">
        <v>618</v>
      </c>
      <c r="F200" s="193" t="s">
        <v>619</v>
      </c>
      <c r="G200" s="194" t="s">
        <v>135</v>
      </c>
      <c r="H200" s="195">
        <v>2814.49</v>
      </c>
      <c r="I200" s="196"/>
      <c r="J200" s="197">
        <f>ROUND(I200*H200,2)</f>
        <v>0</v>
      </c>
      <c r="K200" s="193" t="s">
        <v>21</v>
      </c>
      <c r="L200" s="60"/>
      <c r="M200" s="198" t="s">
        <v>21</v>
      </c>
      <c r="N200" s="199" t="s">
        <v>45</v>
      </c>
      <c r="O200" s="4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3" t="s">
        <v>137</v>
      </c>
      <c r="AT200" s="23" t="s">
        <v>132</v>
      </c>
      <c r="AU200" s="23" t="s">
        <v>84</v>
      </c>
      <c r="AY200" s="23" t="s">
        <v>130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82</v>
      </c>
      <c r="BK200" s="202">
        <f>ROUND(I200*H200,2)</f>
        <v>0</v>
      </c>
      <c r="BL200" s="23" t="s">
        <v>137</v>
      </c>
      <c r="BM200" s="23" t="s">
        <v>620</v>
      </c>
    </row>
    <row r="201" spans="2:65" s="11" customFormat="1" ht="12">
      <c r="B201" s="203"/>
      <c r="C201" s="204"/>
      <c r="D201" s="205" t="s">
        <v>139</v>
      </c>
      <c r="E201" s="206" t="s">
        <v>21</v>
      </c>
      <c r="F201" s="207" t="s">
        <v>616</v>
      </c>
      <c r="G201" s="204"/>
      <c r="H201" s="208">
        <v>2814.49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139</v>
      </c>
      <c r="AU201" s="214" t="s">
        <v>84</v>
      </c>
      <c r="AV201" s="11" t="s">
        <v>84</v>
      </c>
      <c r="AW201" s="11" t="s">
        <v>37</v>
      </c>
      <c r="AX201" s="11" t="s">
        <v>74</v>
      </c>
      <c r="AY201" s="214" t="s">
        <v>130</v>
      </c>
    </row>
    <row r="202" spans="2:65" s="12" customFormat="1" ht="12">
      <c r="B202" s="215"/>
      <c r="C202" s="216"/>
      <c r="D202" s="205" t="s">
        <v>139</v>
      </c>
      <c r="E202" s="217" t="s">
        <v>21</v>
      </c>
      <c r="F202" s="218" t="s">
        <v>141</v>
      </c>
      <c r="G202" s="216"/>
      <c r="H202" s="219">
        <v>2814.49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139</v>
      </c>
      <c r="AU202" s="225" t="s">
        <v>84</v>
      </c>
      <c r="AV202" s="12" t="s">
        <v>137</v>
      </c>
      <c r="AW202" s="12" t="s">
        <v>37</v>
      </c>
      <c r="AX202" s="12" t="s">
        <v>82</v>
      </c>
      <c r="AY202" s="225" t="s">
        <v>130</v>
      </c>
    </row>
    <row r="203" spans="2:65" s="10" customFormat="1" ht="29.85" customHeight="1">
      <c r="B203" s="175"/>
      <c r="C203" s="176"/>
      <c r="D203" s="177" t="s">
        <v>73</v>
      </c>
      <c r="E203" s="189" t="s">
        <v>277</v>
      </c>
      <c r="F203" s="189" t="s">
        <v>278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SUM(P204:P232)</f>
        <v>0</v>
      </c>
      <c r="Q203" s="183"/>
      <c r="R203" s="184">
        <f>SUM(R204:R232)</f>
        <v>2.3570899999999999</v>
      </c>
      <c r="S203" s="183"/>
      <c r="T203" s="185">
        <f>SUM(T204:T232)</f>
        <v>194.92400000000001</v>
      </c>
      <c r="AR203" s="186" t="s">
        <v>82</v>
      </c>
      <c r="AT203" s="187" t="s">
        <v>73</v>
      </c>
      <c r="AU203" s="187" t="s">
        <v>82</v>
      </c>
      <c r="AY203" s="186" t="s">
        <v>130</v>
      </c>
      <c r="BK203" s="188">
        <f>SUM(BK204:BK232)</f>
        <v>0</v>
      </c>
    </row>
    <row r="204" spans="2:65" s="1" customFormat="1" ht="14.4" customHeight="1">
      <c r="B204" s="40"/>
      <c r="C204" s="191" t="s">
        <v>347</v>
      </c>
      <c r="D204" s="191" t="s">
        <v>132</v>
      </c>
      <c r="E204" s="192" t="s">
        <v>282</v>
      </c>
      <c r="F204" s="193" t="s">
        <v>283</v>
      </c>
      <c r="G204" s="194" t="s">
        <v>191</v>
      </c>
      <c r="H204" s="195">
        <v>40</v>
      </c>
      <c r="I204" s="196"/>
      <c r="J204" s="197">
        <f t="shared" ref="J204:J232" si="0">ROUND(I204*H204,2)</f>
        <v>0</v>
      </c>
      <c r="K204" s="193" t="s">
        <v>136</v>
      </c>
      <c r="L204" s="60"/>
      <c r="M204" s="198" t="s">
        <v>21</v>
      </c>
      <c r="N204" s="199" t="s">
        <v>45</v>
      </c>
      <c r="O204" s="41"/>
      <c r="P204" s="200">
        <f t="shared" ref="P204:P232" si="1">O204*H204</f>
        <v>0</v>
      </c>
      <c r="Q204" s="200">
        <v>2.0000000000000002E-5</v>
      </c>
      <c r="R204" s="200">
        <f t="shared" ref="R204:R232" si="2">Q204*H204</f>
        <v>8.0000000000000004E-4</v>
      </c>
      <c r="S204" s="200">
        <v>0</v>
      </c>
      <c r="T204" s="201">
        <f t="shared" ref="T204:T232" si="3">S204*H204</f>
        <v>0</v>
      </c>
      <c r="AR204" s="23" t="s">
        <v>137</v>
      </c>
      <c r="AT204" s="23" t="s">
        <v>132</v>
      </c>
      <c r="AU204" s="23" t="s">
        <v>84</v>
      </c>
      <c r="AY204" s="23" t="s">
        <v>130</v>
      </c>
      <c r="BE204" s="202">
        <f t="shared" ref="BE204:BE232" si="4">IF(N204="základní",J204,0)</f>
        <v>0</v>
      </c>
      <c r="BF204" s="202">
        <f t="shared" ref="BF204:BF232" si="5">IF(N204="snížená",J204,0)</f>
        <v>0</v>
      </c>
      <c r="BG204" s="202">
        <f t="shared" ref="BG204:BG232" si="6">IF(N204="zákl. přenesená",J204,0)</f>
        <v>0</v>
      </c>
      <c r="BH204" s="202">
        <f t="shared" ref="BH204:BH232" si="7">IF(N204="sníž. přenesená",J204,0)</f>
        <v>0</v>
      </c>
      <c r="BI204" s="202">
        <f t="shared" ref="BI204:BI232" si="8">IF(N204="nulová",J204,0)</f>
        <v>0</v>
      </c>
      <c r="BJ204" s="23" t="s">
        <v>82</v>
      </c>
      <c r="BK204" s="202">
        <f t="shared" ref="BK204:BK232" si="9">ROUND(I204*H204,2)</f>
        <v>0</v>
      </c>
      <c r="BL204" s="23" t="s">
        <v>137</v>
      </c>
      <c r="BM204" s="23" t="s">
        <v>284</v>
      </c>
    </row>
    <row r="205" spans="2:65" s="1" customFormat="1" ht="14.4" customHeight="1">
      <c r="B205" s="40"/>
      <c r="C205" s="226" t="s">
        <v>351</v>
      </c>
      <c r="D205" s="226" t="s">
        <v>167</v>
      </c>
      <c r="E205" s="227" t="s">
        <v>285</v>
      </c>
      <c r="F205" s="228" t="s">
        <v>286</v>
      </c>
      <c r="G205" s="229" t="s">
        <v>191</v>
      </c>
      <c r="H205" s="230">
        <v>40</v>
      </c>
      <c r="I205" s="231"/>
      <c r="J205" s="232">
        <f t="shared" si="0"/>
        <v>0</v>
      </c>
      <c r="K205" s="228" t="s">
        <v>136</v>
      </c>
      <c r="L205" s="233"/>
      <c r="M205" s="234" t="s">
        <v>21</v>
      </c>
      <c r="N205" s="235" t="s">
        <v>45</v>
      </c>
      <c r="O205" s="41"/>
      <c r="P205" s="200">
        <f t="shared" si="1"/>
        <v>0</v>
      </c>
      <c r="Q205" s="200">
        <v>2.5000000000000001E-4</v>
      </c>
      <c r="R205" s="200">
        <f t="shared" si="2"/>
        <v>0.01</v>
      </c>
      <c r="S205" s="200">
        <v>0</v>
      </c>
      <c r="T205" s="201">
        <f t="shared" si="3"/>
        <v>0</v>
      </c>
      <c r="AR205" s="23" t="s">
        <v>171</v>
      </c>
      <c r="AT205" s="23" t="s">
        <v>167</v>
      </c>
      <c r="AU205" s="23" t="s">
        <v>84</v>
      </c>
      <c r="AY205" s="23" t="s">
        <v>130</v>
      </c>
      <c r="BE205" s="202">
        <f t="shared" si="4"/>
        <v>0</v>
      </c>
      <c r="BF205" s="202">
        <f t="shared" si="5"/>
        <v>0</v>
      </c>
      <c r="BG205" s="202">
        <f t="shared" si="6"/>
        <v>0</v>
      </c>
      <c r="BH205" s="202">
        <f t="shared" si="7"/>
        <v>0</v>
      </c>
      <c r="BI205" s="202">
        <f t="shared" si="8"/>
        <v>0</v>
      </c>
      <c r="BJ205" s="23" t="s">
        <v>82</v>
      </c>
      <c r="BK205" s="202">
        <f t="shared" si="9"/>
        <v>0</v>
      </c>
      <c r="BL205" s="23" t="s">
        <v>137</v>
      </c>
      <c r="BM205" s="23" t="s">
        <v>287</v>
      </c>
    </row>
    <row r="206" spans="2:65" s="1" customFormat="1" ht="22.8" customHeight="1">
      <c r="B206" s="40"/>
      <c r="C206" s="191" t="s">
        <v>305</v>
      </c>
      <c r="D206" s="191" t="s">
        <v>132</v>
      </c>
      <c r="E206" s="192" t="s">
        <v>288</v>
      </c>
      <c r="F206" s="193" t="s">
        <v>289</v>
      </c>
      <c r="G206" s="194" t="s">
        <v>191</v>
      </c>
      <c r="H206" s="195">
        <v>20</v>
      </c>
      <c r="I206" s="196"/>
      <c r="J206" s="197">
        <f t="shared" si="0"/>
        <v>0</v>
      </c>
      <c r="K206" s="193" t="s">
        <v>136</v>
      </c>
      <c r="L206" s="60"/>
      <c r="M206" s="198" t="s">
        <v>21</v>
      </c>
      <c r="N206" s="199" t="s">
        <v>45</v>
      </c>
      <c r="O206" s="41"/>
      <c r="P206" s="200">
        <f t="shared" si="1"/>
        <v>0</v>
      </c>
      <c r="Q206" s="200">
        <v>6.9999999999999999E-4</v>
      </c>
      <c r="R206" s="200">
        <f t="shared" si="2"/>
        <v>1.4E-2</v>
      </c>
      <c r="S206" s="200">
        <v>0</v>
      </c>
      <c r="T206" s="201">
        <f t="shared" si="3"/>
        <v>0</v>
      </c>
      <c r="AR206" s="23" t="s">
        <v>137</v>
      </c>
      <c r="AT206" s="23" t="s">
        <v>132</v>
      </c>
      <c r="AU206" s="23" t="s">
        <v>84</v>
      </c>
      <c r="AY206" s="23" t="s">
        <v>130</v>
      </c>
      <c r="BE206" s="202">
        <f t="shared" si="4"/>
        <v>0</v>
      </c>
      <c r="BF206" s="202">
        <f t="shared" si="5"/>
        <v>0</v>
      </c>
      <c r="BG206" s="202">
        <f t="shared" si="6"/>
        <v>0</v>
      </c>
      <c r="BH206" s="202">
        <f t="shared" si="7"/>
        <v>0</v>
      </c>
      <c r="BI206" s="202">
        <f t="shared" si="8"/>
        <v>0</v>
      </c>
      <c r="BJ206" s="23" t="s">
        <v>82</v>
      </c>
      <c r="BK206" s="202">
        <f t="shared" si="9"/>
        <v>0</v>
      </c>
      <c r="BL206" s="23" t="s">
        <v>137</v>
      </c>
      <c r="BM206" s="23" t="s">
        <v>290</v>
      </c>
    </row>
    <row r="207" spans="2:65" s="1" customFormat="1" ht="22.8" customHeight="1">
      <c r="B207" s="40"/>
      <c r="C207" s="226" t="s">
        <v>309</v>
      </c>
      <c r="D207" s="226" t="s">
        <v>167</v>
      </c>
      <c r="E207" s="227" t="s">
        <v>621</v>
      </c>
      <c r="F207" s="228" t="s">
        <v>622</v>
      </c>
      <c r="G207" s="229" t="s">
        <v>191</v>
      </c>
      <c r="H207" s="230">
        <v>1</v>
      </c>
      <c r="I207" s="231"/>
      <c r="J207" s="232">
        <f t="shared" si="0"/>
        <v>0</v>
      </c>
      <c r="K207" s="228" t="s">
        <v>136</v>
      </c>
      <c r="L207" s="233"/>
      <c r="M207" s="234" t="s">
        <v>21</v>
      </c>
      <c r="N207" s="235" t="s">
        <v>45</v>
      </c>
      <c r="O207" s="41"/>
      <c r="P207" s="200">
        <f t="shared" si="1"/>
        <v>0</v>
      </c>
      <c r="Q207" s="200">
        <v>2.5000000000000001E-3</v>
      </c>
      <c r="R207" s="200">
        <f t="shared" si="2"/>
        <v>2.5000000000000001E-3</v>
      </c>
      <c r="S207" s="200">
        <v>0</v>
      </c>
      <c r="T207" s="201">
        <f t="shared" si="3"/>
        <v>0</v>
      </c>
      <c r="AR207" s="23" t="s">
        <v>171</v>
      </c>
      <c r="AT207" s="23" t="s">
        <v>167</v>
      </c>
      <c r="AU207" s="23" t="s">
        <v>84</v>
      </c>
      <c r="AY207" s="23" t="s">
        <v>130</v>
      </c>
      <c r="BE207" s="202">
        <f t="shared" si="4"/>
        <v>0</v>
      </c>
      <c r="BF207" s="202">
        <f t="shared" si="5"/>
        <v>0</v>
      </c>
      <c r="BG207" s="202">
        <f t="shared" si="6"/>
        <v>0</v>
      </c>
      <c r="BH207" s="202">
        <f t="shared" si="7"/>
        <v>0</v>
      </c>
      <c r="BI207" s="202">
        <f t="shared" si="8"/>
        <v>0</v>
      </c>
      <c r="BJ207" s="23" t="s">
        <v>82</v>
      </c>
      <c r="BK207" s="202">
        <f t="shared" si="9"/>
        <v>0</v>
      </c>
      <c r="BL207" s="23" t="s">
        <v>137</v>
      </c>
      <c r="BM207" s="23" t="s">
        <v>623</v>
      </c>
    </row>
    <row r="208" spans="2:65" s="1" customFormat="1" ht="14.4" customHeight="1">
      <c r="B208" s="40"/>
      <c r="C208" s="226" t="s">
        <v>313</v>
      </c>
      <c r="D208" s="226" t="s">
        <v>167</v>
      </c>
      <c r="E208" s="227" t="s">
        <v>624</v>
      </c>
      <c r="F208" s="228" t="s">
        <v>625</v>
      </c>
      <c r="G208" s="229" t="s">
        <v>191</v>
      </c>
      <c r="H208" s="230">
        <v>6</v>
      </c>
      <c r="I208" s="231"/>
      <c r="J208" s="232">
        <f t="shared" si="0"/>
        <v>0</v>
      </c>
      <c r="K208" s="228" t="s">
        <v>136</v>
      </c>
      <c r="L208" s="233"/>
      <c r="M208" s="234" t="s">
        <v>21</v>
      </c>
      <c r="N208" s="235" t="s">
        <v>45</v>
      </c>
      <c r="O208" s="41"/>
      <c r="P208" s="200">
        <f t="shared" si="1"/>
        <v>0</v>
      </c>
      <c r="Q208" s="200">
        <v>5.0000000000000001E-3</v>
      </c>
      <c r="R208" s="200">
        <f t="shared" si="2"/>
        <v>0.03</v>
      </c>
      <c r="S208" s="200">
        <v>0</v>
      </c>
      <c r="T208" s="201">
        <f t="shared" si="3"/>
        <v>0</v>
      </c>
      <c r="AR208" s="23" t="s">
        <v>171</v>
      </c>
      <c r="AT208" s="23" t="s">
        <v>167</v>
      </c>
      <c r="AU208" s="23" t="s">
        <v>84</v>
      </c>
      <c r="AY208" s="23" t="s">
        <v>130</v>
      </c>
      <c r="BE208" s="202">
        <f t="shared" si="4"/>
        <v>0</v>
      </c>
      <c r="BF208" s="202">
        <f t="shared" si="5"/>
        <v>0</v>
      </c>
      <c r="BG208" s="202">
        <f t="shared" si="6"/>
        <v>0</v>
      </c>
      <c r="BH208" s="202">
        <f t="shared" si="7"/>
        <v>0</v>
      </c>
      <c r="BI208" s="202">
        <f t="shared" si="8"/>
        <v>0</v>
      </c>
      <c r="BJ208" s="23" t="s">
        <v>82</v>
      </c>
      <c r="BK208" s="202">
        <f t="shared" si="9"/>
        <v>0</v>
      </c>
      <c r="BL208" s="23" t="s">
        <v>137</v>
      </c>
      <c r="BM208" s="23" t="s">
        <v>626</v>
      </c>
    </row>
    <row r="209" spans="2:65" s="1" customFormat="1" ht="14.4" customHeight="1">
      <c r="B209" s="40"/>
      <c r="C209" s="226" t="s">
        <v>317</v>
      </c>
      <c r="D209" s="226" t="s">
        <v>167</v>
      </c>
      <c r="E209" s="227" t="s">
        <v>292</v>
      </c>
      <c r="F209" s="228" t="s">
        <v>293</v>
      </c>
      <c r="G209" s="229" t="s">
        <v>191</v>
      </c>
      <c r="H209" s="230">
        <v>3</v>
      </c>
      <c r="I209" s="231"/>
      <c r="J209" s="232">
        <f t="shared" si="0"/>
        <v>0</v>
      </c>
      <c r="K209" s="228" t="s">
        <v>136</v>
      </c>
      <c r="L209" s="233"/>
      <c r="M209" s="234" t="s">
        <v>21</v>
      </c>
      <c r="N209" s="235" t="s">
        <v>45</v>
      </c>
      <c r="O209" s="41"/>
      <c r="P209" s="200">
        <f t="shared" si="1"/>
        <v>0</v>
      </c>
      <c r="Q209" s="200">
        <v>5.0000000000000001E-3</v>
      </c>
      <c r="R209" s="200">
        <f t="shared" si="2"/>
        <v>1.4999999999999999E-2</v>
      </c>
      <c r="S209" s="200">
        <v>0</v>
      </c>
      <c r="T209" s="201">
        <f t="shared" si="3"/>
        <v>0</v>
      </c>
      <c r="AR209" s="23" t="s">
        <v>171</v>
      </c>
      <c r="AT209" s="23" t="s">
        <v>167</v>
      </c>
      <c r="AU209" s="23" t="s">
        <v>84</v>
      </c>
      <c r="AY209" s="23" t="s">
        <v>130</v>
      </c>
      <c r="BE209" s="202">
        <f t="shared" si="4"/>
        <v>0</v>
      </c>
      <c r="BF209" s="202">
        <f t="shared" si="5"/>
        <v>0</v>
      </c>
      <c r="BG209" s="202">
        <f t="shared" si="6"/>
        <v>0</v>
      </c>
      <c r="BH209" s="202">
        <f t="shared" si="7"/>
        <v>0</v>
      </c>
      <c r="BI209" s="202">
        <f t="shared" si="8"/>
        <v>0</v>
      </c>
      <c r="BJ209" s="23" t="s">
        <v>82</v>
      </c>
      <c r="BK209" s="202">
        <f t="shared" si="9"/>
        <v>0</v>
      </c>
      <c r="BL209" s="23" t="s">
        <v>137</v>
      </c>
      <c r="BM209" s="23" t="s">
        <v>294</v>
      </c>
    </row>
    <row r="210" spans="2:65" s="1" customFormat="1" ht="22.8" customHeight="1">
      <c r="B210" s="40"/>
      <c r="C210" s="226" t="s">
        <v>10</v>
      </c>
      <c r="D210" s="226" t="s">
        <v>167</v>
      </c>
      <c r="E210" s="227" t="s">
        <v>295</v>
      </c>
      <c r="F210" s="228" t="s">
        <v>296</v>
      </c>
      <c r="G210" s="229" t="s">
        <v>191</v>
      </c>
      <c r="H210" s="230">
        <v>1</v>
      </c>
      <c r="I210" s="231"/>
      <c r="J210" s="232">
        <f t="shared" si="0"/>
        <v>0</v>
      </c>
      <c r="K210" s="228" t="s">
        <v>136</v>
      </c>
      <c r="L210" s="233"/>
      <c r="M210" s="234" t="s">
        <v>21</v>
      </c>
      <c r="N210" s="235" t="s">
        <v>45</v>
      </c>
      <c r="O210" s="41"/>
      <c r="P210" s="200">
        <f t="shared" si="1"/>
        <v>0</v>
      </c>
      <c r="Q210" s="200">
        <v>4.1999999999999997E-3</v>
      </c>
      <c r="R210" s="200">
        <f t="shared" si="2"/>
        <v>4.1999999999999997E-3</v>
      </c>
      <c r="S210" s="200">
        <v>0</v>
      </c>
      <c r="T210" s="201">
        <f t="shared" si="3"/>
        <v>0</v>
      </c>
      <c r="AR210" s="23" t="s">
        <v>171</v>
      </c>
      <c r="AT210" s="23" t="s">
        <v>167</v>
      </c>
      <c r="AU210" s="23" t="s">
        <v>84</v>
      </c>
      <c r="AY210" s="23" t="s">
        <v>130</v>
      </c>
      <c r="BE210" s="202">
        <f t="shared" si="4"/>
        <v>0</v>
      </c>
      <c r="BF210" s="202">
        <f t="shared" si="5"/>
        <v>0</v>
      </c>
      <c r="BG210" s="202">
        <f t="shared" si="6"/>
        <v>0</v>
      </c>
      <c r="BH210" s="202">
        <f t="shared" si="7"/>
        <v>0</v>
      </c>
      <c r="BI210" s="202">
        <f t="shared" si="8"/>
        <v>0</v>
      </c>
      <c r="BJ210" s="23" t="s">
        <v>82</v>
      </c>
      <c r="BK210" s="202">
        <f t="shared" si="9"/>
        <v>0</v>
      </c>
      <c r="BL210" s="23" t="s">
        <v>137</v>
      </c>
      <c r="BM210" s="23" t="s">
        <v>297</v>
      </c>
    </row>
    <row r="211" spans="2:65" s="1" customFormat="1" ht="22.8" customHeight="1">
      <c r="B211" s="40"/>
      <c r="C211" s="226" t="s">
        <v>324</v>
      </c>
      <c r="D211" s="226" t="s">
        <v>167</v>
      </c>
      <c r="E211" s="227" t="s">
        <v>298</v>
      </c>
      <c r="F211" s="228" t="s">
        <v>299</v>
      </c>
      <c r="G211" s="229" t="s">
        <v>191</v>
      </c>
      <c r="H211" s="230">
        <v>1</v>
      </c>
      <c r="I211" s="231"/>
      <c r="J211" s="232">
        <f t="shared" si="0"/>
        <v>0</v>
      </c>
      <c r="K211" s="228" t="s">
        <v>136</v>
      </c>
      <c r="L211" s="233"/>
      <c r="M211" s="234" t="s">
        <v>21</v>
      </c>
      <c r="N211" s="235" t="s">
        <v>45</v>
      </c>
      <c r="O211" s="41"/>
      <c r="P211" s="200">
        <f t="shared" si="1"/>
        <v>0</v>
      </c>
      <c r="Q211" s="200">
        <v>2.5000000000000001E-3</v>
      </c>
      <c r="R211" s="200">
        <f t="shared" si="2"/>
        <v>2.5000000000000001E-3</v>
      </c>
      <c r="S211" s="200">
        <v>0</v>
      </c>
      <c r="T211" s="201">
        <f t="shared" si="3"/>
        <v>0</v>
      </c>
      <c r="AR211" s="23" t="s">
        <v>171</v>
      </c>
      <c r="AT211" s="23" t="s">
        <v>167</v>
      </c>
      <c r="AU211" s="23" t="s">
        <v>84</v>
      </c>
      <c r="AY211" s="23" t="s">
        <v>130</v>
      </c>
      <c r="BE211" s="202">
        <f t="shared" si="4"/>
        <v>0</v>
      </c>
      <c r="BF211" s="202">
        <f t="shared" si="5"/>
        <v>0</v>
      </c>
      <c r="BG211" s="202">
        <f t="shared" si="6"/>
        <v>0</v>
      </c>
      <c r="BH211" s="202">
        <f t="shared" si="7"/>
        <v>0</v>
      </c>
      <c r="BI211" s="202">
        <f t="shared" si="8"/>
        <v>0</v>
      </c>
      <c r="BJ211" s="23" t="s">
        <v>82</v>
      </c>
      <c r="BK211" s="202">
        <f t="shared" si="9"/>
        <v>0</v>
      </c>
      <c r="BL211" s="23" t="s">
        <v>137</v>
      </c>
      <c r="BM211" s="23" t="s">
        <v>300</v>
      </c>
    </row>
    <row r="212" spans="2:65" s="1" customFormat="1" ht="14.4" customHeight="1">
      <c r="B212" s="40"/>
      <c r="C212" s="226" t="s">
        <v>328</v>
      </c>
      <c r="D212" s="226" t="s">
        <v>167</v>
      </c>
      <c r="E212" s="227" t="s">
        <v>302</v>
      </c>
      <c r="F212" s="228" t="s">
        <v>303</v>
      </c>
      <c r="G212" s="229" t="s">
        <v>191</v>
      </c>
      <c r="H212" s="230">
        <v>2</v>
      </c>
      <c r="I212" s="231"/>
      <c r="J212" s="232">
        <f t="shared" si="0"/>
        <v>0</v>
      </c>
      <c r="K212" s="228" t="s">
        <v>136</v>
      </c>
      <c r="L212" s="233"/>
      <c r="M212" s="234" t="s">
        <v>21</v>
      </c>
      <c r="N212" s="235" t="s">
        <v>45</v>
      </c>
      <c r="O212" s="41"/>
      <c r="P212" s="200">
        <f t="shared" si="1"/>
        <v>0</v>
      </c>
      <c r="Q212" s="200">
        <v>8.0000000000000002E-3</v>
      </c>
      <c r="R212" s="200">
        <f t="shared" si="2"/>
        <v>1.6E-2</v>
      </c>
      <c r="S212" s="200">
        <v>0</v>
      </c>
      <c r="T212" s="201">
        <f t="shared" si="3"/>
        <v>0</v>
      </c>
      <c r="AR212" s="23" t="s">
        <v>171</v>
      </c>
      <c r="AT212" s="23" t="s">
        <v>167</v>
      </c>
      <c r="AU212" s="23" t="s">
        <v>84</v>
      </c>
      <c r="AY212" s="23" t="s">
        <v>130</v>
      </c>
      <c r="BE212" s="202">
        <f t="shared" si="4"/>
        <v>0</v>
      </c>
      <c r="BF212" s="202">
        <f t="shared" si="5"/>
        <v>0</v>
      </c>
      <c r="BG212" s="202">
        <f t="shared" si="6"/>
        <v>0</v>
      </c>
      <c r="BH212" s="202">
        <f t="shared" si="7"/>
        <v>0</v>
      </c>
      <c r="BI212" s="202">
        <f t="shared" si="8"/>
        <v>0</v>
      </c>
      <c r="BJ212" s="23" t="s">
        <v>82</v>
      </c>
      <c r="BK212" s="202">
        <f t="shared" si="9"/>
        <v>0</v>
      </c>
      <c r="BL212" s="23" t="s">
        <v>137</v>
      </c>
      <c r="BM212" s="23" t="s">
        <v>304</v>
      </c>
    </row>
    <row r="213" spans="2:65" s="1" customFormat="1" ht="14.4" customHeight="1">
      <c r="B213" s="40"/>
      <c r="C213" s="226" t="s">
        <v>332</v>
      </c>
      <c r="D213" s="226" t="s">
        <v>167</v>
      </c>
      <c r="E213" s="227" t="s">
        <v>306</v>
      </c>
      <c r="F213" s="228" t="s">
        <v>307</v>
      </c>
      <c r="G213" s="229" t="s">
        <v>191</v>
      </c>
      <c r="H213" s="230">
        <v>2</v>
      </c>
      <c r="I213" s="231"/>
      <c r="J213" s="232">
        <f t="shared" si="0"/>
        <v>0</v>
      </c>
      <c r="K213" s="228" t="s">
        <v>136</v>
      </c>
      <c r="L213" s="233"/>
      <c r="M213" s="234" t="s">
        <v>21</v>
      </c>
      <c r="N213" s="235" t="s">
        <v>45</v>
      </c>
      <c r="O213" s="41"/>
      <c r="P213" s="200">
        <f t="shared" si="1"/>
        <v>0</v>
      </c>
      <c r="Q213" s="200">
        <v>4.0000000000000001E-3</v>
      </c>
      <c r="R213" s="200">
        <f t="shared" si="2"/>
        <v>8.0000000000000002E-3</v>
      </c>
      <c r="S213" s="200">
        <v>0</v>
      </c>
      <c r="T213" s="201">
        <f t="shared" si="3"/>
        <v>0</v>
      </c>
      <c r="AR213" s="23" t="s">
        <v>171</v>
      </c>
      <c r="AT213" s="23" t="s">
        <v>167</v>
      </c>
      <c r="AU213" s="23" t="s">
        <v>84</v>
      </c>
      <c r="AY213" s="23" t="s">
        <v>130</v>
      </c>
      <c r="BE213" s="202">
        <f t="shared" si="4"/>
        <v>0</v>
      </c>
      <c r="BF213" s="202">
        <f t="shared" si="5"/>
        <v>0</v>
      </c>
      <c r="BG213" s="202">
        <f t="shared" si="6"/>
        <v>0</v>
      </c>
      <c r="BH213" s="202">
        <f t="shared" si="7"/>
        <v>0</v>
      </c>
      <c r="BI213" s="202">
        <f t="shared" si="8"/>
        <v>0</v>
      </c>
      <c r="BJ213" s="23" t="s">
        <v>82</v>
      </c>
      <c r="BK213" s="202">
        <f t="shared" si="9"/>
        <v>0</v>
      </c>
      <c r="BL213" s="23" t="s">
        <v>137</v>
      </c>
      <c r="BM213" s="23" t="s">
        <v>308</v>
      </c>
    </row>
    <row r="214" spans="2:65" s="1" customFormat="1" ht="14.4" customHeight="1">
      <c r="B214" s="40"/>
      <c r="C214" s="226" t="s">
        <v>336</v>
      </c>
      <c r="D214" s="226" t="s">
        <v>167</v>
      </c>
      <c r="E214" s="227" t="s">
        <v>627</v>
      </c>
      <c r="F214" s="228" t="s">
        <v>628</v>
      </c>
      <c r="G214" s="229" t="s">
        <v>191</v>
      </c>
      <c r="H214" s="230">
        <v>1</v>
      </c>
      <c r="I214" s="231"/>
      <c r="J214" s="232">
        <f t="shared" si="0"/>
        <v>0</v>
      </c>
      <c r="K214" s="228" t="s">
        <v>136</v>
      </c>
      <c r="L214" s="233"/>
      <c r="M214" s="234" t="s">
        <v>21</v>
      </c>
      <c r="N214" s="235" t="s">
        <v>45</v>
      </c>
      <c r="O214" s="41"/>
      <c r="P214" s="200">
        <f t="shared" si="1"/>
        <v>0</v>
      </c>
      <c r="Q214" s="200">
        <v>7.7999999999999996E-3</v>
      </c>
      <c r="R214" s="200">
        <f t="shared" si="2"/>
        <v>7.7999999999999996E-3</v>
      </c>
      <c r="S214" s="200">
        <v>0</v>
      </c>
      <c r="T214" s="201">
        <f t="shared" si="3"/>
        <v>0</v>
      </c>
      <c r="AR214" s="23" t="s">
        <v>171</v>
      </c>
      <c r="AT214" s="23" t="s">
        <v>167</v>
      </c>
      <c r="AU214" s="23" t="s">
        <v>84</v>
      </c>
      <c r="AY214" s="23" t="s">
        <v>130</v>
      </c>
      <c r="BE214" s="202">
        <f t="shared" si="4"/>
        <v>0</v>
      </c>
      <c r="BF214" s="202">
        <f t="shared" si="5"/>
        <v>0</v>
      </c>
      <c r="BG214" s="202">
        <f t="shared" si="6"/>
        <v>0</v>
      </c>
      <c r="BH214" s="202">
        <f t="shared" si="7"/>
        <v>0</v>
      </c>
      <c r="BI214" s="202">
        <f t="shared" si="8"/>
        <v>0</v>
      </c>
      <c r="BJ214" s="23" t="s">
        <v>82</v>
      </c>
      <c r="BK214" s="202">
        <f t="shared" si="9"/>
        <v>0</v>
      </c>
      <c r="BL214" s="23" t="s">
        <v>137</v>
      </c>
      <c r="BM214" s="23" t="s">
        <v>629</v>
      </c>
    </row>
    <row r="215" spans="2:65" s="1" customFormat="1" ht="14.4" customHeight="1">
      <c r="B215" s="40"/>
      <c r="C215" s="226" t="s">
        <v>340</v>
      </c>
      <c r="D215" s="226" t="s">
        <v>167</v>
      </c>
      <c r="E215" s="227" t="s">
        <v>318</v>
      </c>
      <c r="F215" s="228" t="s">
        <v>319</v>
      </c>
      <c r="G215" s="229" t="s">
        <v>191</v>
      </c>
      <c r="H215" s="230">
        <v>2</v>
      </c>
      <c r="I215" s="231"/>
      <c r="J215" s="232">
        <f t="shared" si="0"/>
        <v>0</v>
      </c>
      <c r="K215" s="228" t="s">
        <v>136</v>
      </c>
      <c r="L215" s="233"/>
      <c r="M215" s="234" t="s">
        <v>21</v>
      </c>
      <c r="N215" s="235" t="s">
        <v>45</v>
      </c>
      <c r="O215" s="41"/>
      <c r="P215" s="200">
        <f t="shared" si="1"/>
        <v>0</v>
      </c>
      <c r="Q215" s="200">
        <v>6.0000000000000001E-3</v>
      </c>
      <c r="R215" s="200">
        <f t="shared" si="2"/>
        <v>1.2E-2</v>
      </c>
      <c r="S215" s="200">
        <v>0</v>
      </c>
      <c r="T215" s="201">
        <f t="shared" si="3"/>
        <v>0</v>
      </c>
      <c r="AR215" s="23" t="s">
        <v>171</v>
      </c>
      <c r="AT215" s="23" t="s">
        <v>167</v>
      </c>
      <c r="AU215" s="23" t="s">
        <v>84</v>
      </c>
      <c r="AY215" s="23" t="s">
        <v>130</v>
      </c>
      <c r="BE215" s="202">
        <f t="shared" si="4"/>
        <v>0</v>
      </c>
      <c r="BF215" s="202">
        <f t="shared" si="5"/>
        <v>0</v>
      </c>
      <c r="BG215" s="202">
        <f t="shared" si="6"/>
        <v>0</v>
      </c>
      <c r="BH215" s="202">
        <f t="shared" si="7"/>
        <v>0</v>
      </c>
      <c r="BI215" s="202">
        <f t="shared" si="8"/>
        <v>0</v>
      </c>
      <c r="BJ215" s="23" t="s">
        <v>82</v>
      </c>
      <c r="BK215" s="202">
        <f t="shared" si="9"/>
        <v>0</v>
      </c>
      <c r="BL215" s="23" t="s">
        <v>137</v>
      </c>
      <c r="BM215" s="23" t="s">
        <v>320</v>
      </c>
    </row>
    <row r="216" spans="2:65" s="1" customFormat="1" ht="14.4" customHeight="1">
      <c r="B216" s="40"/>
      <c r="C216" s="226" t="s">
        <v>9</v>
      </c>
      <c r="D216" s="226" t="s">
        <v>167</v>
      </c>
      <c r="E216" s="227" t="s">
        <v>321</v>
      </c>
      <c r="F216" s="228" t="s">
        <v>322</v>
      </c>
      <c r="G216" s="229" t="s">
        <v>191</v>
      </c>
      <c r="H216" s="230">
        <v>1</v>
      </c>
      <c r="I216" s="231"/>
      <c r="J216" s="232">
        <f t="shared" si="0"/>
        <v>0</v>
      </c>
      <c r="K216" s="228" t="s">
        <v>136</v>
      </c>
      <c r="L216" s="233"/>
      <c r="M216" s="234" t="s">
        <v>21</v>
      </c>
      <c r="N216" s="235" t="s">
        <v>45</v>
      </c>
      <c r="O216" s="41"/>
      <c r="P216" s="200">
        <f t="shared" si="1"/>
        <v>0</v>
      </c>
      <c r="Q216" s="200">
        <v>6.0000000000000001E-3</v>
      </c>
      <c r="R216" s="200">
        <f t="shared" si="2"/>
        <v>6.0000000000000001E-3</v>
      </c>
      <c r="S216" s="200">
        <v>0</v>
      </c>
      <c r="T216" s="201">
        <f t="shared" si="3"/>
        <v>0</v>
      </c>
      <c r="AR216" s="23" t="s">
        <v>171</v>
      </c>
      <c r="AT216" s="23" t="s">
        <v>167</v>
      </c>
      <c r="AU216" s="23" t="s">
        <v>84</v>
      </c>
      <c r="AY216" s="23" t="s">
        <v>130</v>
      </c>
      <c r="BE216" s="202">
        <f t="shared" si="4"/>
        <v>0</v>
      </c>
      <c r="BF216" s="202">
        <f t="shared" si="5"/>
        <v>0</v>
      </c>
      <c r="BG216" s="202">
        <f t="shared" si="6"/>
        <v>0</v>
      </c>
      <c r="BH216" s="202">
        <f t="shared" si="7"/>
        <v>0</v>
      </c>
      <c r="BI216" s="202">
        <f t="shared" si="8"/>
        <v>0</v>
      </c>
      <c r="BJ216" s="23" t="s">
        <v>82</v>
      </c>
      <c r="BK216" s="202">
        <f t="shared" si="9"/>
        <v>0</v>
      </c>
      <c r="BL216" s="23" t="s">
        <v>137</v>
      </c>
      <c r="BM216" s="23" t="s">
        <v>323</v>
      </c>
    </row>
    <row r="217" spans="2:65" s="1" customFormat="1" ht="22.8" customHeight="1">
      <c r="B217" s="40"/>
      <c r="C217" s="191" t="s">
        <v>355</v>
      </c>
      <c r="D217" s="191" t="s">
        <v>132</v>
      </c>
      <c r="E217" s="192" t="s">
        <v>325</v>
      </c>
      <c r="F217" s="193" t="s">
        <v>326</v>
      </c>
      <c r="G217" s="194" t="s">
        <v>191</v>
      </c>
      <c r="H217" s="195">
        <v>14</v>
      </c>
      <c r="I217" s="196"/>
      <c r="J217" s="197">
        <f t="shared" si="0"/>
        <v>0</v>
      </c>
      <c r="K217" s="193" t="s">
        <v>136</v>
      </c>
      <c r="L217" s="60"/>
      <c r="M217" s="198" t="s">
        <v>21</v>
      </c>
      <c r="N217" s="199" t="s">
        <v>45</v>
      </c>
      <c r="O217" s="41"/>
      <c r="P217" s="200">
        <f t="shared" si="1"/>
        <v>0</v>
      </c>
      <c r="Q217" s="200">
        <v>0.10940999999999999</v>
      </c>
      <c r="R217" s="200">
        <f t="shared" si="2"/>
        <v>1.5317399999999999</v>
      </c>
      <c r="S217" s="200">
        <v>0</v>
      </c>
      <c r="T217" s="201">
        <f t="shared" si="3"/>
        <v>0</v>
      </c>
      <c r="AR217" s="23" t="s">
        <v>137</v>
      </c>
      <c r="AT217" s="23" t="s">
        <v>132</v>
      </c>
      <c r="AU217" s="23" t="s">
        <v>84</v>
      </c>
      <c r="AY217" s="23" t="s">
        <v>130</v>
      </c>
      <c r="BE217" s="202">
        <f t="shared" si="4"/>
        <v>0</v>
      </c>
      <c r="BF217" s="202">
        <f t="shared" si="5"/>
        <v>0</v>
      </c>
      <c r="BG217" s="202">
        <f t="shared" si="6"/>
        <v>0</v>
      </c>
      <c r="BH217" s="202">
        <f t="shared" si="7"/>
        <v>0</v>
      </c>
      <c r="BI217" s="202">
        <f t="shared" si="8"/>
        <v>0</v>
      </c>
      <c r="BJ217" s="23" t="s">
        <v>82</v>
      </c>
      <c r="BK217" s="202">
        <f t="shared" si="9"/>
        <v>0</v>
      </c>
      <c r="BL217" s="23" t="s">
        <v>137</v>
      </c>
      <c r="BM217" s="23" t="s">
        <v>327</v>
      </c>
    </row>
    <row r="218" spans="2:65" s="1" customFormat="1" ht="14.4" customHeight="1">
      <c r="B218" s="40"/>
      <c r="C218" s="226" t="s">
        <v>359</v>
      </c>
      <c r="D218" s="226" t="s">
        <v>167</v>
      </c>
      <c r="E218" s="227" t="s">
        <v>329</v>
      </c>
      <c r="F218" s="228" t="s">
        <v>330</v>
      </c>
      <c r="G218" s="229" t="s">
        <v>191</v>
      </c>
      <c r="H218" s="230">
        <v>14</v>
      </c>
      <c r="I218" s="231"/>
      <c r="J218" s="232">
        <f t="shared" si="0"/>
        <v>0</v>
      </c>
      <c r="K218" s="228" t="s">
        <v>136</v>
      </c>
      <c r="L218" s="233"/>
      <c r="M218" s="234" t="s">
        <v>21</v>
      </c>
      <c r="N218" s="235" t="s">
        <v>45</v>
      </c>
      <c r="O218" s="41"/>
      <c r="P218" s="200">
        <f t="shared" si="1"/>
        <v>0</v>
      </c>
      <c r="Q218" s="200">
        <v>6.4999999999999997E-3</v>
      </c>
      <c r="R218" s="200">
        <f t="shared" si="2"/>
        <v>9.0999999999999998E-2</v>
      </c>
      <c r="S218" s="200">
        <v>0</v>
      </c>
      <c r="T218" s="201">
        <f t="shared" si="3"/>
        <v>0</v>
      </c>
      <c r="AR218" s="23" t="s">
        <v>171</v>
      </c>
      <c r="AT218" s="23" t="s">
        <v>167</v>
      </c>
      <c r="AU218" s="23" t="s">
        <v>84</v>
      </c>
      <c r="AY218" s="23" t="s">
        <v>130</v>
      </c>
      <c r="BE218" s="202">
        <f t="shared" si="4"/>
        <v>0</v>
      </c>
      <c r="BF218" s="202">
        <f t="shared" si="5"/>
        <v>0</v>
      </c>
      <c r="BG218" s="202">
        <f t="shared" si="6"/>
        <v>0</v>
      </c>
      <c r="BH218" s="202">
        <f t="shared" si="7"/>
        <v>0</v>
      </c>
      <c r="BI218" s="202">
        <f t="shared" si="8"/>
        <v>0</v>
      </c>
      <c r="BJ218" s="23" t="s">
        <v>82</v>
      </c>
      <c r="BK218" s="202">
        <f t="shared" si="9"/>
        <v>0</v>
      </c>
      <c r="BL218" s="23" t="s">
        <v>137</v>
      </c>
      <c r="BM218" s="23" t="s">
        <v>331</v>
      </c>
    </row>
    <row r="219" spans="2:65" s="1" customFormat="1" ht="14.4" customHeight="1">
      <c r="B219" s="40"/>
      <c r="C219" s="226" t="s">
        <v>363</v>
      </c>
      <c r="D219" s="226" t="s">
        <v>167</v>
      </c>
      <c r="E219" s="227" t="s">
        <v>333</v>
      </c>
      <c r="F219" s="228" t="s">
        <v>334</v>
      </c>
      <c r="G219" s="229" t="s">
        <v>191</v>
      </c>
      <c r="H219" s="230">
        <v>14</v>
      </c>
      <c r="I219" s="231"/>
      <c r="J219" s="232">
        <f t="shared" si="0"/>
        <v>0</v>
      </c>
      <c r="K219" s="228" t="s">
        <v>136</v>
      </c>
      <c r="L219" s="233"/>
      <c r="M219" s="234" t="s">
        <v>21</v>
      </c>
      <c r="N219" s="235" t="s">
        <v>45</v>
      </c>
      <c r="O219" s="41"/>
      <c r="P219" s="200">
        <f t="shared" si="1"/>
        <v>0</v>
      </c>
      <c r="Q219" s="200">
        <v>1.4999999999999999E-4</v>
      </c>
      <c r="R219" s="200">
        <f t="shared" si="2"/>
        <v>2.0999999999999999E-3</v>
      </c>
      <c r="S219" s="200">
        <v>0</v>
      </c>
      <c r="T219" s="201">
        <f t="shared" si="3"/>
        <v>0</v>
      </c>
      <c r="AR219" s="23" t="s">
        <v>171</v>
      </c>
      <c r="AT219" s="23" t="s">
        <v>167</v>
      </c>
      <c r="AU219" s="23" t="s">
        <v>84</v>
      </c>
      <c r="AY219" s="23" t="s">
        <v>130</v>
      </c>
      <c r="BE219" s="202">
        <f t="shared" si="4"/>
        <v>0</v>
      </c>
      <c r="BF219" s="202">
        <f t="shared" si="5"/>
        <v>0</v>
      </c>
      <c r="BG219" s="202">
        <f t="shared" si="6"/>
        <v>0</v>
      </c>
      <c r="BH219" s="202">
        <f t="shared" si="7"/>
        <v>0</v>
      </c>
      <c r="BI219" s="202">
        <f t="shared" si="8"/>
        <v>0</v>
      </c>
      <c r="BJ219" s="23" t="s">
        <v>82</v>
      </c>
      <c r="BK219" s="202">
        <f t="shared" si="9"/>
        <v>0</v>
      </c>
      <c r="BL219" s="23" t="s">
        <v>137</v>
      </c>
      <c r="BM219" s="23" t="s">
        <v>335</v>
      </c>
    </row>
    <row r="220" spans="2:65" s="1" customFormat="1" ht="14.4" customHeight="1">
      <c r="B220" s="40"/>
      <c r="C220" s="226" t="s">
        <v>367</v>
      </c>
      <c r="D220" s="226" t="s">
        <v>167</v>
      </c>
      <c r="E220" s="227" t="s">
        <v>337</v>
      </c>
      <c r="F220" s="228" t="s">
        <v>338</v>
      </c>
      <c r="G220" s="229" t="s">
        <v>191</v>
      </c>
      <c r="H220" s="230">
        <v>33</v>
      </c>
      <c r="I220" s="231"/>
      <c r="J220" s="232">
        <f t="shared" si="0"/>
        <v>0</v>
      </c>
      <c r="K220" s="228" t="s">
        <v>136</v>
      </c>
      <c r="L220" s="233"/>
      <c r="M220" s="234" t="s">
        <v>21</v>
      </c>
      <c r="N220" s="235" t="s">
        <v>45</v>
      </c>
      <c r="O220" s="41"/>
      <c r="P220" s="200">
        <f t="shared" si="1"/>
        <v>0</v>
      </c>
      <c r="Q220" s="200">
        <v>4.0000000000000002E-4</v>
      </c>
      <c r="R220" s="200">
        <f t="shared" si="2"/>
        <v>1.32E-2</v>
      </c>
      <c r="S220" s="200">
        <v>0</v>
      </c>
      <c r="T220" s="201">
        <f t="shared" si="3"/>
        <v>0</v>
      </c>
      <c r="AR220" s="23" t="s">
        <v>171</v>
      </c>
      <c r="AT220" s="23" t="s">
        <v>167</v>
      </c>
      <c r="AU220" s="23" t="s">
        <v>84</v>
      </c>
      <c r="AY220" s="23" t="s">
        <v>130</v>
      </c>
      <c r="BE220" s="202">
        <f t="shared" si="4"/>
        <v>0</v>
      </c>
      <c r="BF220" s="202">
        <f t="shared" si="5"/>
        <v>0</v>
      </c>
      <c r="BG220" s="202">
        <f t="shared" si="6"/>
        <v>0</v>
      </c>
      <c r="BH220" s="202">
        <f t="shared" si="7"/>
        <v>0</v>
      </c>
      <c r="BI220" s="202">
        <f t="shared" si="8"/>
        <v>0</v>
      </c>
      <c r="BJ220" s="23" t="s">
        <v>82</v>
      </c>
      <c r="BK220" s="202">
        <f t="shared" si="9"/>
        <v>0</v>
      </c>
      <c r="BL220" s="23" t="s">
        <v>137</v>
      </c>
      <c r="BM220" s="23" t="s">
        <v>339</v>
      </c>
    </row>
    <row r="221" spans="2:65" s="1" customFormat="1" ht="22.8" customHeight="1">
      <c r="B221" s="40"/>
      <c r="C221" s="191" t="s">
        <v>375</v>
      </c>
      <c r="D221" s="191" t="s">
        <v>132</v>
      </c>
      <c r="E221" s="192" t="s">
        <v>341</v>
      </c>
      <c r="F221" s="193" t="s">
        <v>342</v>
      </c>
      <c r="G221" s="194" t="s">
        <v>213</v>
      </c>
      <c r="H221" s="195">
        <v>330</v>
      </c>
      <c r="I221" s="196"/>
      <c r="J221" s="197">
        <f t="shared" si="0"/>
        <v>0</v>
      </c>
      <c r="K221" s="193" t="s">
        <v>136</v>
      </c>
      <c r="L221" s="60"/>
      <c r="M221" s="198" t="s">
        <v>21</v>
      </c>
      <c r="N221" s="199" t="s">
        <v>45</v>
      </c>
      <c r="O221" s="41"/>
      <c r="P221" s="200">
        <f t="shared" si="1"/>
        <v>0</v>
      </c>
      <c r="Q221" s="200">
        <v>8.0000000000000007E-5</v>
      </c>
      <c r="R221" s="200">
        <f t="shared" si="2"/>
        <v>2.6400000000000003E-2</v>
      </c>
      <c r="S221" s="200">
        <v>0</v>
      </c>
      <c r="T221" s="201">
        <f t="shared" si="3"/>
        <v>0</v>
      </c>
      <c r="AR221" s="23" t="s">
        <v>137</v>
      </c>
      <c r="AT221" s="23" t="s">
        <v>132</v>
      </c>
      <c r="AU221" s="23" t="s">
        <v>84</v>
      </c>
      <c r="AY221" s="23" t="s">
        <v>130</v>
      </c>
      <c r="BE221" s="202">
        <f t="shared" si="4"/>
        <v>0</v>
      </c>
      <c r="BF221" s="202">
        <f t="shared" si="5"/>
        <v>0</v>
      </c>
      <c r="BG221" s="202">
        <f t="shared" si="6"/>
        <v>0</v>
      </c>
      <c r="BH221" s="202">
        <f t="shared" si="7"/>
        <v>0</v>
      </c>
      <c r="BI221" s="202">
        <f t="shared" si="8"/>
        <v>0</v>
      </c>
      <c r="BJ221" s="23" t="s">
        <v>82</v>
      </c>
      <c r="BK221" s="202">
        <f t="shared" si="9"/>
        <v>0</v>
      </c>
      <c r="BL221" s="23" t="s">
        <v>137</v>
      </c>
      <c r="BM221" s="23" t="s">
        <v>630</v>
      </c>
    </row>
    <row r="222" spans="2:65" s="1" customFormat="1" ht="22.8" customHeight="1">
      <c r="B222" s="40"/>
      <c r="C222" s="191" t="s">
        <v>413</v>
      </c>
      <c r="D222" s="191" t="s">
        <v>132</v>
      </c>
      <c r="E222" s="192" t="s">
        <v>344</v>
      </c>
      <c r="F222" s="193" t="s">
        <v>345</v>
      </c>
      <c r="G222" s="194" t="s">
        <v>213</v>
      </c>
      <c r="H222" s="195">
        <v>265</v>
      </c>
      <c r="I222" s="196"/>
      <c r="J222" s="197">
        <f t="shared" si="0"/>
        <v>0</v>
      </c>
      <c r="K222" s="193" t="s">
        <v>136</v>
      </c>
      <c r="L222" s="60"/>
      <c r="M222" s="198" t="s">
        <v>21</v>
      </c>
      <c r="N222" s="199" t="s">
        <v>45</v>
      </c>
      <c r="O222" s="41"/>
      <c r="P222" s="200">
        <f t="shared" si="1"/>
        <v>0</v>
      </c>
      <c r="Q222" s="200">
        <v>3.0000000000000001E-5</v>
      </c>
      <c r="R222" s="200">
        <f t="shared" si="2"/>
        <v>7.9500000000000005E-3</v>
      </c>
      <c r="S222" s="200">
        <v>0</v>
      </c>
      <c r="T222" s="201">
        <f t="shared" si="3"/>
        <v>0</v>
      </c>
      <c r="AR222" s="23" t="s">
        <v>137</v>
      </c>
      <c r="AT222" s="23" t="s">
        <v>132</v>
      </c>
      <c r="AU222" s="23" t="s">
        <v>84</v>
      </c>
      <c r="AY222" s="23" t="s">
        <v>130</v>
      </c>
      <c r="BE222" s="202">
        <f t="shared" si="4"/>
        <v>0</v>
      </c>
      <c r="BF222" s="202">
        <f t="shared" si="5"/>
        <v>0</v>
      </c>
      <c r="BG222" s="202">
        <f t="shared" si="6"/>
        <v>0</v>
      </c>
      <c r="BH222" s="202">
        <f t="shared" si="7"/>
        <v>0</v>
      </c>
      <c r="BI222" s="202">
        <f t="shared" si="8"/>
        <v>0</v>
      </c>
      <c r="BJ222" s="23" t="s">
        <v>82</v>
      </c>
      <c r="BK222" s="202">
        <f t="shared" si="9"/>
        <v>0</v>
      </c>
      <c r="BL222" s="23" t="s">
        <v>137</v>
      </c>
      <c r="BM222" s="23" t="s">
        <v>631</v>
      </c>
    </row>
    <row r="223" spans="2:65" s="1" customFormat="1" ht="22.8" customHeight="1">
      <c r="B223" s="40"/>
      <c r="C223" s="191" t="s">
        <v>417</v>
      </c>
      <c r="D223" s="191" t="s">
        <v>132</v>
      </c>
      <c r="E223" s="192" t="s">
        <v>348</v>
      </c>
      <c r="F223" s="193" t="s">
        <v>349</v>
      </c>
      <c r="G223" s="194" t="s">
        <v>213</v>
      </c>
      <c r="H223" s="195">
        <v>805</v>
      </c>
      <c r="I223" s="196"/>
      <c r="J223" s="197">
        <f t="shared" si="0"/>
        <v>0</v>
      </c>
      <c r="K223" s="193" t="s">
        <v>136</v>
      </c>
      <c r="L223" s="60"/>
      <c r="M223" s="198" t="s">
        <v>21</v>
      </c>
      <c r="N223" s="199" t="s">
        <v>45</v>
      </c>
      <c r="O223" s="41"/>
      <c r="P223" s="200">
        <f t="shared" si="1"/>
        <v>0</v>
      </c>
      <c r="Q223" s="200">
        <v>1.4999999999999999E-4</v>
      </c>
      <c r="R223" s="200">
        <f t="shared" si="2"/>
        <v>0.12075</v>
      </c>
      <c r="S223" s="200">
        <v>0</v>
      </c>
      <c r="T223" s="201">
        <f t="shared" si="3"/>
        <v>0</v>
      </c>
      <c r="AR223" s="23" t="s">
        <v>137</v>
      </c>
      <c r="AT223" s="23" t="s">
        <v>132</v>
      </c>
      <c r="AU223" s="23" t="s">
        <v>84</v>
      </c>
      <c r="AY223" s="23" t="s">
        <v>130</v>
      </c>
      <c r="BE223" s="202">
        <f t="shared" si="4"/>
        <v>0</v>
      </c>
      <c r="BF223" s="202">
        <f t="shared" si="5"/>
        <v>0</v>
      </c>
      <c r="BG223" s="202">
        <f t="shared" si="6"/>
        <v>0</v>
      </c>
      <c r="BH223" s="202">
        <f t="shared" si="7"/>
        <v>0</v>
      </c>
      <c r="BI223" s="202">
        <f t="shared" si="8"/>
        <v>0</v>
      </c>
      <c r="BJ223" s="23" t="s">
        <v>82</v>
      </c>
      <c r="BK223" s="202">
        <f t="shared" si="9"/>
        <v>0</v>
      </c>
      <c r="BL223" s="23" t="s">
        <v>137</v>
      </c>
      <c r="BM223" s="23" t="s">
        <v>632</v>
      </c>
    </row>
    <row r="224" spans="2:65" s="1" customFormat="1" ht="22.8" customHeight="1">
      <c r="B224" s="40"/>
      <c r="C224" s="191" t="s">
        <v>142</v>
      </c>
      <c r="D224" s="191" t="s">
        <v>132</v>
      </c>
      <c r="E224" s="192" t="s">
        <v>356</v>
      </c>
      <c r="F224" s="193" t="s">
        <v>357</v>
      </c>
      <c r="G224" s="194" t="s">
        <v>135</v>
      </c>
      <c r="H224" s="195">
        <v>13</v>
      </c>
      <c r="I224" s="196"/>
      <c r="J224" s="197">
        <f t="shared" si="0"/>
        <v>0</v>
      </c>
      <c r="K224" s="193" t="s">
        <v>136</v>
      </c>
      <c r="L224" s="60"/>
      <c r="M224" s="198" t="s">
        <v>21</v>
      </c>
      <c r="N224" s="199" t="s">
        <v>45</v>
      </c>
      <c r="O224" s="41"/>
      <c r="P224" s="200">
        <f t="shared" si="1"/>
        <v>0</v>
      </c>
      <c r="Q224" s="200">
        <v>5.9999999999999995E-4</v>
      </c>
      <c r="R224" s="200">
        <f t="shared" si="2"/>
        <v>7.7999999999999996E-3</v>
      </c>
      <c r="S224" s="200">
        <v>0</v>
      </c>
      <c r="T224" s="201">
        <f t="shared" si="3"/>
        <v>0</v>
      </c>
      <c r="AR224" s="23" t="s">
        <v>137</v>
      </c>
      <c r="AT224" s="23" t="s">
        <v>132</v>
      </c>
      <c r="AU224" s="23" t="s">
        <v>84</v>
      </c>
      <c r="AY224" s="23" t="s">
        <v>130</v>
      </c>
      <c r="BE224" s="202">
        <f t="shared" si="4"/>
        <v>0</v>
      </c>
      <c r="BF224" s="202">
        <f t="shared" si="5"/>
        <v>0</v>
      </c>
      <c r="BG224" s="202">
        <f t="shared" si="6"/>
        <v>0</v>
      </c>
      <c r="BH224" s="202">
        <f t="shared" si="7"/>
        <v>0</v>
      </c>
      <c r="BI224" s="202">
        <f t="shared" si="8"/>
        <v>0</v>
      </c>
      <c r="BJ224" s="23" t="s">
        <v>82</v>
      </c>
      <c r="BK224" s="202">
        <f t="shared" si="9"/>
        <v>0</v>
      </c>
      <c r="BL224" s="23" t="s">
        <v>137</v>
      </c>
      <c r="BM224" s="23" t="s">
        <v>633</v>
      </c>
    </row>
    <row r="225" spans="2:65" s="1" customFormat="1" ht="22.8" customHeight="1">
      <c r="B225" s="40"/>
      <c r="C225" s="191" t="s">
        <v>147</v>
      </c>
      <c r="D225" s="191" t="s">
        <v>132</v>
      </c>
      <c r="E225" s="192" t="s">
        <v>360</v>
      </c>
      <c r="F225" s="193" t="s">
        <v>361</v>
      </c>
      <c r="G225" s="194" t="s">
        <v>213</v>
      </c>
      <c r="H225" s="195">
        <v>330</v>
      </c>
      <c r="I225" s="196"/>
      <c r="J225" s="197">
        <f t="shared" si="0"/>
        <v>0</v>
      </c>
      <c r="K225" s="193" t="s">
        <v>136</v>
      </c>
      <c r="L225" s="60"/>
      <c r="M225" s="198" t="s">
        <v>21</v>
      </c>
      <c r="N225" s="199" t="s">
        <v>45</v>
      </c>
      <c r="O225" s="41"/>
      <c r="P225" s="200">
        <f t="shared" si="1"/>
        <v>0</v>
      </c>
      <c r="Q225" s="200">
        <v>2.0000000000000001E-4</v>
      </c>
      <c r="R225" s="200">
        <f t="shared" si="2"/>
        <v>6.6000000000000003E-2</v>
      </c>
      <c r="S225" s="200">
        <v>0</v>
      </c>
      <c r="T225" s="201">
        <f t="shared" si="3"/>
        <v>0</v>
      </c>
      <c r="AR225" s="23" t="s">
        <v>137</v>
      </c>
      <c r="AT225" s="23" t="s">
        <v>132</v>
      </c>
      <c r="AU225" s="23" t="s">
        <v>84</v>
      </c>
      <c r="AY225" s="23" t="s">
        <v>130</v>
      </c>
      <c r="BE225" s="202">
        <f t="shared" si="4"/>
        <v>0</v>
      </c>
      <c r="BF225" s="202">
        <f t="shared" si="5"/>
        <v>0</v>
      </c>
      <c r="BG225" s="202">
        <f t="shared" si="6"/>
        <v>0</v>
      </c>
      <c r="BH225" s="202">
        <f t="shared" si="7"/>
        <v>0</v>
      </c>
      <c r="BI225" s="202">
        <f t="shared" si="8"/>
        <v>0</v>
      </c>
      <c r="BJ225" s="23" t="s">
        <v>82</v>
      </c>
      <c r="BK225" s="202">
        <f t="shared" si="9"/>
        <v>0</v>
      </c>
      <c r="BL225" s="23" t="s">
        <v>137</v>
      </c>
      <c r="BM225" s="23" t="s">
        <v>634</v>
      </c>
    </row>
    <row r="226" spans="2:65" s="1" customFormat="1" ht="22.8" customHeight="1">
      <c r="B226" s="40"/>
      <c r="C226" s="191" t="s">
        <v>152</v>
      </c>
      <c r="D226" s="191" t="s">
        <v>132</v>
      </c>
      <c r="E226" s="192" t="s">
        <v>364</v>
      </c>
      <c r="F226" s="193" t="s">
        <v>365</v>
      </c>
      <c r="G226" s="194" t="s">
        <v>213</v>
      </c>
      <c r="H226" s="195">
        <v>265</v>
      </c>
      <c r="I226" s="196"/>
      <c r="J226" s="197">
        <f t="shared" si="0"/>
        <v>0</v>
      </c>
      <c r="K226" s="193" t="s">
        <v>136</v>
      </c>
      <c r="L226" s="60"/>
      <c r="M226" s="198" t="s">
        <v>21</v>
      </c>
      <c r="N226" s="199" t="s">
        <v>45</v>
      </c>
      <c r="O226" s="41"/>
      <c r="P226" s="200">
        <f t="shared" si="1"/>
        <v>0</v>
      </c>
      <c r="Q226" s="200">
        <v>6.9999999999999994E-5</v>
      </c>
      <c r="R226" s="200">
        <f t="shared" si="2"/>
        <v>1.8549999999999997E-2</v>
      </c>
      <c r="S226" s="200">
        <v>0</v>
      </c>
      <c r="T226" s="201">
        <f t="shared" si="3"/>
        <v>0</v>
      </c>
      <c r="AR226" s="23" t="s">
        <v>137</v>
      </c>
      <c r="AT226" s="23" t="s">
        <v>132</v>
      </c>
      <c r="AU226" s="23" t="s">
        <v>84</v>
      </c>
      <c r="AY226" s="23" t="s">
        <v>130</v>
      </c>
      <c r="BE226" s="202">
        <f t="shared" si="4"/>
        <v>0</v>
      </c>
      <c r="BF226" s="202">
        <f t="shared" si="5"/>
        <v>0</v>
      </c>
      <c r="BG226" s="202">
        <f t="shared" si="6"/>
        <v>0</v>
      </c>
      <c r="BH226" s="202">
        <f t="shared" si="7"/>
        <v>0</v>
      </c>
      <c r="BI226" s="202">
        <f t="shared" si="8"/>
        <v>0</v>
      </c>
      <c r="BJ226" s="23" t="s">
        <v>82</v>
      </c>
      <c r="BK226" s="202">
        <f t="shared" si="9"/>
        <v>0</v>
      </c>
      <c r="BL226" s="23" t="s">
        <v>137</v>
      </c>
      <c r="BM226" s="23" t="s">
        <v>635</v>
      </c>
    </row>
    <row r="227" spans="2:65" s="1" customFormat="1" ht="22.8" customHeight="1">
      <c r="B227" s="40"/>
      <c r="C227" s="191" t="s">
        <v>158</v>
      </c>
      <c r="D227" s="191" t="s">
        <v>132</v>
      </c>
      <c r="E227" s="192" t="s">
        <v>368</v>
      </c>
      <c r="F227" s="193" t="s">
        <v>369</v>
      </c>
      <c r="G227" s="194" t="s">
        <v>213</v>
      </c>
      <c r="H227" s="195">
        <v>805</v>
      </c>
      <c r="I227" s="196"/>
      <c r="J227" s="197">
        <f t="shared" si="0"/>
        <v>0</v>
      </c>
      <c r="K227" s="193" t="s">
        <v>136</v>
      </c>
      <c r="L227" s="60"/>
      <c r="M227" s="198" t="s">
        <v>21</v>
      </c>
      <c r="N227" s="199" t="s">
        <v>45</v>
      </c>
      <c r="O227" s="41"/>
      <c r="P227" s="200">
        <f t="shared" si="1"/>
        <v>0</v>
      </c>
      <c r="Q227" s="200">
        <v>4.0000000000000002E-4</v>
      </c>
      <c r="R227" s="200">
        <f t="shared" si="2"/>
        <v>0.32200000000000001</v>
      </c>
      <c r="S227" s="200">
        <v>0</v>
      </c>
      <c r="T227" s="201">
        <f t="shared" si="3"/>
        <v>0</v>
      </c>
      <c r="AR227" s="23" t="s">
        <v>137</v>
      </c>
      <c r="AT227" s="23" t="s">
        <v>132</v>
      </c>
      <c r="AU227" s="23" t="s">
        <v>84</v>
      </c>
      <c r="AY227" s="23" t="s">
        <v>130</v>
      </c>
      <c r="BE227" s="202">
        <f t="shared" si="4"/>
        <v>0</v>
      </c>
      <c r="BF227" s="202">
        <f t="shared" si="5"/>
        <v>0</v>
      </c>
      <c r="BG227" s="202">
        <f t="shared" si="6"/>
        <v>0</v>
      </c>
      <c r="BH227" s="202">
        <f t="shared" si="7"/>
        <v>0</v>
      </c>
      <c r="BI227" s="202">
        <f t="shared" si="8"/>
        <v>0</v>
      </c>
      <c r="BJ227" s="23" t="s">
        <v>82</v>
      </c>
      <c r="BK227" s="202">
        <f t="shared" si="9"/>
        <v>0</v>
      </c>
      <c r="BL227" s="23" t="s">
        <v>137</v>
      </c>
      <c r="BM227" s="23" t="s">
        <v>636</v>
      </c>
    </row>
    <row r="228" spans="2:65" s="1" customFormat="1" ht="22.8" customHeight="1">
      <c r="B228" s="40"/>
      <c r="C228" s="191" t="s">
        <v>162</v>
      </c>
      <c r="D228" s="191" t="s">
        <v>132</v>
      </c>
      <c r="E228" s="192" t="s">
        <v>376</v>
      </c>
      <c r="F228" s="193" t="s">
        <v>377</v>
      </c>
      <c r="G228" s="194" t="s">
        <v>135</v>
      </c>
      <c r="H228" s="195">
        <v>13</v>
      </c>
      <c r="I228" s="196"/>
      <c r="J228" s="197">
        <f t="shared" si="0"/>
        <v>0</v>
      </c>
      <c r="K228" s="193" t="s">
        <v>136</v>
      </c>
      <c r="L228" s="60"/>
      <c r="M228" s="198" t="s">
        <v>21</v>
      </c>
      <c r="N228" s="199" t="s">
        <v>45</v>
      </c>
      <c r="O228" s="41"/>
      <c r="P228" s="200">
        <f t="shared" si="1"/>
        <v>0</v>
      </c>
      <c r="Q228" s="200">
        <v>1.6000000000000001E-3</v>
      </c>
      <c r="R228" s="200">
        <f t="shared" si="2"/>
        <v>2.0800000000000003E-2</v>
      </c>
      <c r="S228" s="200">
        <v>0</v>
      </c>
      <c r="T228" s="201">
        <f t="shared" si="3"/>
        <v>0</v>
      </c>
      <c r="AR228" s="23" t="s">
        <v>137</v>
      </c>
      <c r="AT228" s="23" t="s">
        <v>132</v>
      </c>
      <c r="AU228" s="23" t="s">
        <v>84</v>
      </c>
      <c r="AY228" s="23" t="s">
        <v>130</v>
      </c>
      <c r="BE228" s="202">
        <f t="shared" si="4"/>
        <v>0</v>
      </c>
      <c r="BF228" s="202">
        <f t="shared" si="5"/>
        <v>0</v>
      </c>
      <c r="BG228" s="202">
        <f t="shared" si="6"/>
        <v>0</v>
      </c>
      <c r="BH228" s="202">
        <f t="shared" si="7"/>
        <v>0</v>
      </c>
      <c r="BI228" s="202">
        <f t="shared" si="8"/>
        <v>0</v>
      </c>
      <c r="BJ228" s="23" t="s">
        <v>82</v>
      </c>
      <c r="BK228" s="202">
        <f t="shared" si="9"/>
        <v>0</v>
      </c>
      <c r="BL228" s="23" t="s">
        <v>137</v>
      </c>
      <c r="BM228" s="23" t="s">
        <v>637</v>
      </c>
    </row>
    <row r="229" spans="2:65" s="1" customFormat="1" ht="45.6" customHeight="1">
      <c r="B229" s="40"/>
      <c r="C229" s="191" t="s">
        <v>206</v>
      </c>
      <c r="D229" s="191" t="s">
        <v>132</v>
      </c>
      <c r="E229" s="192" t="s">
        <v>384</v>
      </c>
      <c r="F229" s="193" t="s">
        <v>385</v>
      </c>
      <c r="G229" s="194" t="s">
        <v>213</v>
      </c>
      <c r="H229" s="195">
        <v>810</v>
      </c>
      <c r="I229" s="196"/>
      <c r="J229" s="197">
        <f t="shared" si="0"/>
        <v>0</v>
      </c>
      <c r="K229" s="193" t="s">
        <v>136</v>
      </c>
      <c r="L229" s="60"/>
      <c r="M229" s="198" t="s">
        <v>21</v>
      </c>
      <c r="N229" s="199" t="s">
        <v>45</v>
      </c>
      <c r="O229" s="41"/>
      <c r="P229" s="200">
        <f t="shared" si="1"/>
        <v>0</v>
      </c>
      <c r="Q229" s="200">
        <v>0</v>
      </c>
      <c r="R229" s="200">
        <f t="shared" si="2"/>
        <v>0</v>
      </c>
      <c r="S229" s="200">
        <v>0.17199999999999999</v>
      </c>
      <c r="T229" s="201">
        <f t="shared" si="3"/>
        <v>139.32</v>
      </c>
      <c r="AR229" s="23" t="s">
        <v>137</v>
      </c>
      <c r="AT229" s="23" t="s">
        <v>132</v>
      </c>
      <c r="AU229" s="23" t="s">
        <v>84</v>
      </c>
      <c r="AY229" s="23" t="s">
        <v>130</v>
      </c>
      <c r="BE229" s="202">
        <f t="shared" si="4"/>
        <v>0</v>
      </c>
      <c r="BF229" s="202">
        <f t="shared" si="5"/>
        <v>0</v>
      </c>
      <c r="BG229" s="202">
        <f t="shared" si="6"/>
        <v>0</v>
      </c>
      <c r="BH229" s="202">
        <f t="shared" si="7"/>
        <v>0</v>
      </c>
      <c r="BI229" s="202">
        <f t="shared" si="8"/>
        <v>0</v>
      </c>
      <c r="BJ229" s="23" t="s">
        <v>82</v>
      </c>
      <c r="BK229" s="202">
        <f t="shared" si="9"/>
        <v>0</v>
      </c>
      <c r="BL229" s="23" t="s">
        <v>137</v>
      </c>
      <c r="BM229" s="23" t="s">
        <v>638</v>
      </c>
    </row>
    <row r="230" spans="2:65" s="1" customFormat="1" ht="45.6" customHeight="1">
      <c r="B230" s="40"/>
      <c r="C230" s="191" t="s">
        <v>639</v>
      </c>
      <c r="D230" s="191" t="s">
        <v>132</v>
      </c>
      <c r="E230" s="192" t="s">
        <v>640</v>
      </c>
      <c r="F230" s="193" t="s">
        <v>641</v>
      </c>
      <c r="G230" s="194" t="s">
        <v>135</v>
      </c>
      <c r="H230" s="195">
        <v>2720</v>
      </c>
      <c r="I230" s="196"/>
      <c r="J230" s="197">
        <f t="shared" si="0"/>
        <v>0</v>
      </c>
      <c r="K230" s="193" t="s">
        <v>136</v>
      </c>
      <c r="L230" s="60"/>
      <c r="M230" s="198" t="s">
        <v>21</v>
      </c>
      <c r="N230" s="199" t="s">
        <v>45</v>
      </c>
      <c r="O230" s="41"/>
      <c r="P230" s="200">
        <f t="shared" si="1"/>
        <v>0</v>
      </c>
      <c r="Q230" s="200">
        <v>0</v>
      </c>
      <c r="R230" s="200">
        <f t="shared" si="2"/>
        <v>0</v>
      </c>
      <c r="S230" s="200">
        <v>0.02</v>
      </c>
      <c r="T230" s="201">
        <f t="shared" si="3"/>
        <v>54.4</v>
      </c>
      <c r="AR230" s="23" t="s">
        <v>137</v>
      </c>
      <c r="AT230" s="23" t="s">
        <v>132</v>
      </c>
      <c r="AU230" s="23" t="s">
        <v>84</v>
      </c>
      <c r="AY230" s="23" t="s">
        <v>130</v>
      </c>
      <c r="BE230" s="202">
        <f t="shared" si="4"/>
        <v>0</v>
      </c>
      <c r="BF230" s="202">
        <f t="shared" si="5"/>
        <v>0</v>
      </c>
      <c r="BG230" s="202">
        <f t="shared" si="6"/>
        <v>0</v>
      </c>
      <c r="BH230" s="202">
        <f t="shared" si="7"/>
        <v>0</v>
      </c>
      <c r="BI230" s="202">
        <f t="shared" si="8"/>
        <v>0</v>
      </c>
      <c r="BJ230" s="23" t="s">
        <v>82</v>
      </c>
      <c r="BK230" s="202">
        <f t="shared" si="9"/>
        <v>0</v>
      </c>
      <c r="BL230" s="23" t="s">
        <v>137</v>
      </c>
      <c r="BM230" s="23" t="s">
        <v>642</v>
      </c>
    </row>
    <row r="231" spans="2:65" s="1" customFormat="1" ht="45.6" customHeight="1">
      <c r="B231" s="40"/>
      <c r="C231" s="191" t="s">
        <v>371</v>
      </c>
      <c r="D231" s="191" t="s">
        <v>132</v>
      </c>
      <c r="E231" s="192" t="s">
        <v>418</v>
      </c>
      <c r="F231" s="193" t="s">
        <v>419</v>
      </c>
      <c r="G231" s="194" t="s">
        <v>191</v>
      </c>
      <c r="H231" s="195">
        <v>14</v>
      </c>
      <c r="I231" s="196"/>
      <c r="J231" s="197">
        <f t="shared" si="0"/>
        <v>0</v>
      </c>
      <c r="K231" s="193" t="s">
        <v>136</v>
      </c>
      <c r="L231" s="60"/>
      <c r="M231" s="198" t="s">
        <v>21</v>
      </c>
      <c r="N231" s="199" t="s">
        <v>45</v>
      </c>
      <c r="O231" s="41"/>
      <c r="P231" s="200">
        <f t="shared" si="1"/>
        <v>0</v>
      </c>
      <c r="Q231" s="200">
        <v>0</v>
      </c>
      <c r="R231" s="200">
        <f t="shared" si="2"/>
        <v>0</v>
      </c>
      <c r="S231" s="200">
        <v>8.2000000000000003E-2</v>
      </c>
      <c r="T231" s="201">
        <f t="shared" si="3"/>
        <v>1.1480000000000001</v>
      </c>
      <c r="AR231" s="23" t="s">
        <v>137</v>
      </c>
      <c r="AT231" s="23" t="s">
        <v>132</v>
      </c>
      <c r="AU231" s="23" t="s">
        <v>84</v>
      </c>
      <c r="AY231" s="23" t="s">
        <v>130</v>
      </c>
      <c r="BE231" s="202">
        <f t="shared" si="4"/>
        <v>0</v>
      </c>
      <c r="BF231" s="202">
        <f t="shared" si="5"/>
        <v>0</v>
      </c>
      <c r="BG231" s="202">
        <f t="shared" si="6"/>
        <v>0</v>
      </c>
      <c r="BH231" s="202">
        <f t="shared" si="7"/>
        <v>0</v>
      </c>
      <c r="BI231" s="202">
        <f t="shared" si="8"/>
        <v>0</v>
      </c>
      <c r="BJ231" s="23" t="s">
        <v>82</v>
      </c>
      <c r="BK231" s="202">
        <f t="shared" si="9"/>
        <v>0</v>
      </c>
      <c r="BL231" s="23" t="s">
        <v>137</v>
      </c>
      <c r="BM231" s="23" t="s">
        <v>420</v>
      </c>
    </row>
    <row r="232" spans="2:65" s="1" customFormat="1" ht="34.200000000000003" customHeight="1">
      <c r="B232" s="40"/>
      <c r="C232" s="191" t="s">
        <v>254</v>
      </c>
      <c r="D232" s="191" t="s">
        <v>132</v>
      </c>
      <c r="E232" s="192" t="s">
        <v>643</v>
      </c>
      <c r="F232" s="193" t="s">
        <v>644</v>
      </c>
      <c r="G232" s="194" t="s">
        <v>191</v>
      </c>
      <c r="H232" s="195">
        <v>14</v>
      </c>
      <c r="I232" s="196"/>
      <c r="J232" s="197">
        <f t="shared" si="0"/>
        <v>0</v>
      </c>
      <c r="K232" s="193" t="s">
        <v>136</v>
      </c>
      <c r="L232" s="60"/>
      <c r="M232" s="198" t="s">
        <v>21</v>
      </c>
      <c r="N232" s="199" t="s">
        <v>45</v>
      </c>
      <c r="O232" s="41"/>
      <c r="P232" s="200">
        <f t="shared" si="1"/>
        <v>0</v>
      </c>
      <c r="Q232" s="200">
        <v>0</v>
      </c>
      <c r="R232" s="200">
        <f t="shared" si="2"/>
        <v>0</v>
      </c>
      <c r="S232" s="200">
        <v>4.0000000000000001E-3</v>
      </c>
      <c r="T232" s="201">
        <f t="shared" si="3"/>
        <v>5.6000000000000001E-2</v>
      </c>
      <c r="AR232" s="23" t="s">
        <v>137</v>
      </c>
      <c r="AT232" s="23" t="s">
        <v>132</v>
      </c>
      <c r="AU232" s="23" t="s">
        <v>84</v>
      </c>
      <c r="AY232" s="23" t="s">
        <v>130</v>
      </c>
      <c r="BE232" s="202">
        <f t="shared" si="4"/>
        <v>0</v>
      </c>
      <c r="BF232" s="202">
        <f t="shared" si="5"/>
        <v>0</v>
      </c>
      <c r="BG232" s="202">
        <f t="shared" si="6"/>
        <v>0</v>
      </c>
      <c r="BH232" s="202">
        <f t="shared" si="7"/>
        <v>0</v>
      </c>
      <c r="BI232" s="202">
        <f t="shared" si="8"/>
        <v>0</v>
      </c>
      <c r="BJ232" s="23" t="s">
        <v>82</v>
      </c>
      <c r="BK232" s="202">
        <f t="shared" si="9"/>
        <v>0</v>
      </c>
      <c r="BL232" s="23" t="s">
        <v>137</v>
      </c>
      <c r="BM232" s="23" t="s">
        <v>645</v>
      </c>
    </row>
    <row r="233" spans="2:65" s="10" customFormat="1" ht="29.85" customHeight="1">
      <c r="B233" s="175"/>
      <c r="C233" s="176"/>
      <c r="D233" s="177" t="s">
        <v>73</v>
      </c>
      <c r="E233" s="189" t="s">
        <v>425</v>
      </c>
      <c r="F233" s="189" t="s">
        <v>426</v>
      </c>
      <c r="G233" s="176"/>
      <c r="H233" s="176"/>
      <c r="I233" s="179"/>
      <c r="J233" s="190">
        <f>BK233</f>
        <v>0</v>
      </c>
      <c r="K233" s="176"/>
      <c r="L233" s="181"/>
      <c r="M233" s="182"/>
      <c r="N233" s="183"/>
      <c r="O233" s="183"/>
      <c r="P233" s="184">
        <f>SUM(P234:P256)</f>
        <v>0</v>
      </c>
      <c r="Q233" s="183"/>
      <c r="R233" s="184">
        <f>SUM(R234:R256)</f>
        <v>0</v>
      </c>
      <c r="S233" s="183"/>
      <c r="T233" s="185">
        <f>SUM(T234:T256)</f>
        <v>0</v>
      </c>
      <c r="AR233" s="186" t="s">
        <v>82</v>
      </c>
      <c r="AT233" s="187" t="s">
        <v>73</v>
      </c>
      <c r="AU233" s="187" t="s">
        <v>82</v>
      </c>
      <c r="AY233" s="186" t="s">
        <v>130</v>
      </c>
      <c r="BK233" s="188">
        <f>SUM(BK234:BK256)</f>
        <v>0</v>
      </c>
    </row>
    <row r="234" spans="2:65" s="1" customFormat="1" ht="34.200000000000003" customHeight="1">
      <c r="B234" s="40"/>
      <c r="C234" s="191" t="s">
        <v>432</v>
      </c>
      <c r="D234" s="191" t="s">
        <v>132</v>
      </c>
      <c r="E234" s="192" t="s">
        <v>428</v>
      </c>
      <c r="F234" s="193" t="s">
        <v>429</v>
      </c>
      <c r="G234" s="194" t="s">
        <v>241</v>
      </c>
      <c r="H234" s="195">
        <v>2280.125</v>
      </c>
      <c r="I234" s="196"/>
      <c r="J234" s="197">
        <f>ROUND(I234*H234,2)</f>
        <v>0</v>
      </c>
      <c r="K234" s="193" t="s">
        <v>136</v>
      </c>
      <c r="L234" s="60"/>
      <c r="M234" s="198" t="s">
        <v>21</v>
      </c>
      <c r="N234" s="199" t="s">
        <v>45</v>
      </c>
      <c r="O234" s="4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AR234" s="23" t="s">
        <v>137</v>
      </c>
      <c r="AT234" s="23" t="s">
        <v>132</v>
      </c>
      <c r="AU234" s="23" t="s">
        <v>84</v>
      </c>
      <c r="AY234" s="23" t="s">
        <v>130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3" t="s">
        <v>82</v>
      </c>
      <c r="BK234" s="202">
        <f>ROUND(I234*H234,2)</f>
        <v>0</v>
      </c>
      <c r="BL234" s="23" t="s">
        <v>137</v>
      </c>
      <c r="BM234" s="23" t="s">
        <v>646</v>
      </c>
    </row>
    <row r="235" spans="2:65" s="11" customFormat="1" ht="12">
      <c r="B235" s="203"/>
      <c r="C235" s="204"/>
      <c r="D235" s="205" t="s">
        <v>139</v>
      </c>
      <c r="E235" s="206" t="s">
        <v>21</v>
      </c>
      <c r="F235" s="207" t="s">
        <v>647</v>
      </c>
      <c r="G235" s="204"/>
      <c r="H235" s="208">
        <v>2175.9250000000002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139</v>
      </c>
      <c r="AU235" s="214" t="s">
        <v>84</v>
      </c>
      <c r="AV235" s="11" t="s">
        <v>84</v>
      </c>
      <c r="AW235" s="11" t="s">
        <v>37</v>
      </c>
      <c r="AX235" s="11" t="s">
        <v>74</v>
      </c>
      <c r="AY235" s="214" t="s">
        <v>130</v>
      </c>
    </row>
    <row r="236" spans="2:65" s="13" customFormat="1" ht="12">
      <c r="B236" s="236"/>
      <c r="C236" s="237"/>
      <c r="D236" s="205" t="s">
        <v>139</v>
      </c>
      <c r="E236" s="238" t="s">
        <v>21</v>
      </c>
      <c r="F236" s="239" t="s">
        <v>648</v>
      </c>
      <c r="G236" s="237"/>
      <c r="H236" s="238" t="s">
        <v>21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139</v>
      </c>
      <c r="AU236" s="245" t="s">
        <v>84</v>
      </c>
      <c r="AV236" s="13" t="s">
        <v>82</v>
      </c>
      <c r="AW236" s="13" t="s">
        <v>37</v>
      </c>
      <c r="AX236" s="13" t="s">
        <v>74</v>
      </c>
      <c r="AY236" s="245" t="s">
        <v>130</v>
      </c>
    </row>
    <row r="237" spans="2:65" s="11" customFormat="1" ht="12">
      <c r="B237" s="203"/>
      <c r="C237" s="204"/>
      <c r="D237" s="205" t="s">
        <v>139</v>
      </c>
      <c r="E237" s="206" t="s">
        <v>21</v>
      </c>
      <c r="F237" s="207" t="s">
        <v>649</v>
      </c>
      <c r="G237" s="204"/>
      <c r="H237" s="208">
        <v>104.2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139</v>
      </c>
      <c r="AU237" s="214" t="s">
        <v>84</v>
      </c>
      <c r="AV237" s="11" t="s">
        <v>84</v>
      </c>
      <c r="AW237" s="11" t="s">
        <v>37</v>
      </c>
      <c r="AX237" s="11" t="s">
        <v>74</v>
      </c>
      <c r="AY237" s="214" t="s">
        <v>130</v>
      </c>
    </row>
    <row r="238" spans="2:65" s="12" customFormat="1" ht="12">
      <c r="B238" s="215"/>
      <c r="C238" s="216"/>
      <c r="D238" s="205" t="s">
        <v>139</v>
      </c>
      <c r="E238" s="217" t="s">
        <v>21</v>
      </c>
      <c r="F238" s="218" t="s">
        <v>141</v>
      </c>
      <c r="G238" s="216"/>
      <c r="H238" s="219">
        <v>2280.125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139</v>
      </c>
      <c r="AU238" s="225" t="s">
        <v>84</v>
      </c>
      <c r="AV238" s="12" t="s">
        <v>137</v>
      </c>
      <c r="AW238" s="12" t="s">
        <v>37</v>
      </c>
      <c r="AX238" s="12" t="s">
        <v>82</v>
      </c>
      <c r="AY238" s="225" t="s">
        <v>130</v>
      </c>
    </row>
    <row r="239" spans="2:65" s="1" customFormat="1" ht="34.200000000000003" customHeight="1">
      <c r="B239" s="40"/>
      <c r="C239" s="191" t="s">
        <v>438</v>
      </c>
      <c r="D239" s="191" t="s">
        <v>132</v>
      </c>
      <c r="E239" s="192" t="s">
        <v>433</v>
      </c>
      <c r="F239" s="193" t="s">
        <v>434</v>
      </c>
      <c r="G239" s="194" t="s">
        <v>241</v>
      </c>
      <c r="H239" s="195">
        <v>34201.875</v>
      </c>
      <c r="I239" s="196"/>
      <c r="J239" s="197">
        <f>ROUND(I239*H239,2)</f>
        <v>0</v>
      </c>
      <c r="K239" s="193" t="s">
        <v>136</v>
      </c>
      <c r="L239" s="60"/>
      <c r="M239" s="198" t="s">
        <v>21</v>
      </c>
      <c r="N239" s="199" t="s">
        <v>45</v>
      </c>
      <c r="O239" s="4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AR239" s="23" t="s">
        <v>137</v>
      </c>
      <c r="AT239" s="23" t="s">
        <v>132</v>
      </c>
      <c r="AU239" s="23" t="s">
        <v>84</v>
      </c>
      <c r="AY239" s="23" t="s">
        <v>130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3" t="s">
        <v>82</v>
      </c>
      <c r="BK239" s="202">
        <f>ROUND(I239*H239,2)</f>
        <v>0</v>
      </c>
      <c r="BL239" s="23" t="s">
        <v>137</v>
      </c>
      <c r="BM239" s="23" t="s">
        <v>650</v>
      </c>
    </row>
    <row r="240" spans="2:65" s="13" customFormat="1" ht="12">
      <c r="B240" s="236"/>
      <c r="C240" s="237"/>
      <c r="D240" s="205" t="s">
        <v>139</v>
      </c>
      <c r="E240" s="238" t="s">
        <v>21</v>
      </c>
      <c r="F240" s="239" t="s">
        <v>436</v>
      </c>
      <c r="G240" s="237"/>
      <c r="H240" s="238" t="s">
        <v>21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139</v>
      </c>
      <c r="AU240" s="245" t="s">
        <v>84</v>
      </c>
      <c r="AV240" s="13" t="s">
        <v>82</v>
      </c>
      <c r="AW240" s="13" t="s">
        <v>37</v>
      </c>
      <c r="AX240" s="13" t="s">
        <v>74</v>
      </c>
      <c r="AY240" s="245" t="s">
        <v>130</v>
      </c>
    </row>
    <row r="241" spans="2:65" s="11" customFormat="1" ht="12">
      <c r="B241" s="203"/>
      <c r="C241" s="204"/>
      <c r="D241" s="205" t="s">
        <v>139</v>
      </c>
      <c r="E241" s="206" t="s">
        <v>21</v>
      </c>
      <c r="F241" s="207" t="s">
        <v>651</v>
      </c>
      <c r="G241" s="204"/>
      <c r="H241" s="208">
        <v>34201.875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139</v>
      </c>
      <c r="AU241" s="214" t="s">
        <v>84</v>
      </c>
      <c r="AV241" s="11" t="s">
        <v>84</v>
      </c>
      <c r="AW241" s="11" t="s">
        <v>37</v>
      </c>
      <c r="AX241" s="11" t="s">
        <v>74</v>
      </c>
      <c r="AY241" s="214" t="s">
        <v>130</v>
      </c>
    </row>
    <row r="242" spans="2:65" s="12" customFormat="1" ht="12">
      <c r="B242" s="215"/>
      <c r="C242" s="216"/>
      <c r="D242" s="205" t="s">
        <v>139</v>
      </c>
      <c r="E242" s="217" t="s">
        <v>21</v>
      </c>
      <c r="F242" s="218" t="s">
        <v>141</v>
      </c>
      <c r="G242" s="216"/>
      <c r="H242" s="219">
        <v>34201.875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139</v>
      </c>
      <c r="AU242" s="225" t="s">
        <v>84</v>
      </c>
      <c r="AV242" s="12" t="s">
        <v>137</v>
      </c>
      <c r="AW242" s="12" t="s">
        <v>37</v>
      </c>
      <c r="AX242" s="12" t="s">
        <v>82</v>
      </c>
      <c r="AY242" s="225" t="s">
        <v>130</v>
      </c>
    </row>
    <row r="243" spans="2:65" s="1" customFormat="1" ht="22.8" customHeight="1">
      <c r="B243" s="40"/>
      <c r="C243" s="191" t="s">
        <v>443</v>
      </c>
      <c r="D243" s="191" t="s">
        <v>132</v>
      </c>
      <c r="E243" s="192" t="s">
        <v>439</v>
      </c>
      <c r="F243" s="193" t="s">
        <v>440</v>
      </c>
      <c r="G243" s="194" t="s">
        <v>241</v>
      </c>
      <c r="H243" s="195">
        <v>2090.1640000000002</v>
      </c>
      <c r="I243" s="196"/>
      <c r="J243" s="197">
        <f>ROUND(I243*H243,2)</f>
        <v>0</v>
      </c>
      <c r="K243" s="193" t="s">
        <v>136</v>
      </c>
      <c r="L243" s="60"/>
      <c r="M243" s="198" t="s">
        <v>21</v>
      </c>
      <c r="N243" s="199" t="s">
        <v>45</v>
      </c>
      <c r="O243" s="4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3" t="s">
        <v>137</v>
      </c>
      <c r="AT243" s="23" t="s">
        <v>132</v>
      </c>
      <c r="AU243" s="23" t="s">
        <v>84</v>
      </c>
      <c r="AY243" s="23" t="s">
        <v>130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3" t="s">
        <v>82</v>
      </c>
      <c r="BK243" s="202">
        <f>ROUND(I243*H243,2)</f>
        <v>0</v>
      </c>
      <c r="BL243" s="23" t="s">
        <v>137</v>
      </c>
      <c r="BM243" s="23" t="s">
        <v>652</v>
      </c>
    </row>
    <row r="244" spans="2:65" s="11" customFormat="1" ht="12">
      <c r="B244" s="203"/>
      <c r="C244" s="204"/>
      <c r="D244" s="205" t="s">
        <v>139</v>
      </c>
      <c r="E244" s="206" t="s">
        <v>21</v>
      </c>
      <c r="F244" s="207" t="s">
        <v>653</v>
      </c>
      <c r="G244" s="204"/>
      <c r="H244" s="208">
        <v>2090.1640000000002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139</v>
      </c>
      <c r="AU244" s="214" t="s">
        <v>84</v>
      </c>
      <c r="AV244" s="11" t="s">
        <v>84</v>
      </c>
      <c r="AW244" s="11" t="s">
        <v>37</v>
      </c>
      <c r="AX244" s="11" t="s">
        <v>74</v>
      </c>
      <c r="AY244" s="214" t="s">
        <v>130</v>
      </c>
    </row>
    <row r="245" spans="2:65" s="12" customFormat="1" ht="12">
      <c r="B245" s="215"/>
      <c r="C245" s="216"/>
      <c r="D245" s="205" t="s">
        <v>139</v>
      </c>
      <c r="E245" s="217" t="s">
        <v>21</v>
      </c>
      <c r="F245" s="218" t="s">
        <v>141</v>
      </c>
      <c r="G245" s="216"/>
      <c r="H245" s="219">
        <v>2090.1640000000002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139</v>
      </c>
      <c r="AU245" s="225" t="s">
        <v>84</v>
      </c>
      <c r="AV245" s="12" t="s">
        <v>137</v>
      </c>
      <c r="AW245" s="12" t="s">
        <v>37</v>
      </c>
      <c r="AX245" s="12" t="s">
        <v>82</v>
      </c>
      <c r="AY245" s="225" t="s">
        <v>130</v>
      </c>
    </row>
    <row r="246" spans="2:65" s="1" customFormat="1" ht="34.200000000000003" customHeight="1">
      <c r="B246" s="40"/>
      <c r="C246" s="191" t="s">
        <v>448</v>
      </c>
      <c r="D246" s="191" t="s">
        <v>132</v>
      </c>
      <c r="E246" s="192" t="s">
        <v>444</v>
      </c>
      <c r="F246" s="193" t="s">
        <v>445</v>
      </c>
      <c r="G246" s="194" t="s">
        <v>241</v>
      </c>
      <c r="H246" s="195">
        <v>31352.46</v>
      </c>
      <c r="I246" s="196"/>
      <c r="J246" s="197">
        <f>ROUND(I246*H246,2)</f>
        <v>0</v>
      </c>
      <c r="K246" s="193" t="s">
        <v>136</v>
      </c>
      <c r="L246" s="60"/>
      <c r="M246" s="198" t="s">
        <v>21</v>
      </c>
      <c r="N246" s="199" t="s">
        <v>45</v>
      </c>
      <c r="O246" s="4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3" t="s">
        <v>137</v>
      </c>
      <c r="AT246" s="23" t="s">
        <v>132</v>
      </c>
      <c r="AU246" s="23" t="s">
        <v>84</v>
      </c>
      <c r="AY246" s="23" t="s">
        <v>130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82</v>
      </c>
      <c r="BK246" s="202">
        <f>ROUND(I246*H246,2)</f>
        <v>0</v>
      </c>
      <c r="BL246" s="23" t="s">
        <v>137</v>
      </c>
      <c r="BM246" s="23" t="s">
        <v>654</v>
      </c>
    </row>
    <row r="247" spans="2:65" s="13" customFormat="1" ht="12">
      <c r="B247" s="236"/>
      <c r="C247" s="237"/>
      <c r="D247" s="205" t="s">
        <v>139</v>
      </c>
      <c r="E247" s="238" t="s">
        <v>21</v>
      </c>
      <c r="F247" s="239" t="s">
        <v>436</v>
      </c>
      <c r="G247" s="237"/>
      <c r="H247" s="238" t="s">
        <v>21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139</v>
      </c>
      <c r="AU247" s="245" t="s">
        <v>84</v>
      </c>
      <c r="AV247" s="13" t="s">
        <v>82</v>
      </c>
      <c r="AW247" s="13" t="s">
        <v>37</v>
      </c>
      <c r="AX247" s="13" t="s">
        <v>74</v>
      </c>
      <c r="AY247" s="245" t="s">
        <v>130</v>
      </c>
    </row>
    <row r="248" spans="2:65" s="11" customFormat="1" ht="12">
      <c r="B248" s="203"/>
      <c r="C248" s="204"/>
      <c r="D248" s="205" t="s">
        <v>139</v>
      </c>
      <c r="E248" s="206" t="s">
        <v>21</v>
      </c>
      <c r="F248" s="207" t="s">
        <v>655</v>
      </c>
      <c r="G248" s="204"/>
      <c r="H248" s="208">
        <v>31352.46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139</v>
      </c>
      <c r="AU248" s="214" t="s">
        <v>84</v>
      </c>
      <c r="AV248" s="11" t="s">
        <v>84</v>
      </c>
      <c r="AW248" s="11" t="s">
        <v>37</v>
      </c>
      <c r="AX248" s="11" t="s">
        <v>74</v>
      </c>
      <c r="AY248" s="214" t="s">
        <v>130</v>
      </c>
    </row>
    <row r="249" spans="2:65" s="12" customFormat="1" ht="12">
      <c r="B249" s="215"/>
      <c r="C249" s="216"/>
      <c r="D249" s="205" t="s">
        <v>139</v>
      </c>
      <c r="E249" s="217" t="s">
        <v>21</v>
      </c>
      <c r="F249" s="218" t="s">
        <v>141</v>
      </c>
      <c r="G249" s="216"/>
      <c r="H249" s="219">
        <v>31352.46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139</v>
      </c>
      <c r="AU249" s="225" t="s">
        <v>84</v>
      </c>
      <c r="AV249" s="12" t="s">
        <v>137</v>
      </c>
      <c r="AW249" s="12" t="s">
        <v>37</v>
      </c>
      <c r="AX249" s="12" t="s">
        <v>82</v>
      </c>
      <c r="AY249" s="225" t="s">
        <v>130</v>
      </c>
    </row>
    <row r="250" spans="2:65" s="1" customFormat="1" ht="14.4" customHeight="1">
      <c r="B250" s="40"/>
      <c r="C250" s="191" t="s">
        <v>452</v>
      </c>
      <c r="D250" s="191" t="s">
        <v>132</v>
      </c>
      <c r="E250" s="192" t="s">
        <v>449</v>
      </c>
      <c r="F250" s="193" t="s">
        <v>450</v>
      </c>
      <c r="G250" s="194" t="s">
        <v>241</v>
      </c>
      <c r="H250" s="195">
        <v>2280.125</v>
      </c>
      <c r="I250" s="196"/>
      <c r="J250" s="197">
        <f>ROUND(I250*H250,2)</f>
        <v>0</v>
      </c>
      <c r="K250" s="193" t="s">
        <v>136</v>
      </c>
      <c r="L250" s="60"/>
      <c r="M250" s="198" t="s">
        <v>21</v>
      </c>
      <c r="N250" s="199" t="s">
        <v>45</v>
      </c>
      <c r="O250" s="4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AR250" s="23" t="s">
        <v>137</v>
      </c>
      <c r="AT250" s="23" t="s">
        <v>132</v>
      </c>
      <c r="AU250" s="23" t="s">
        <v>84</v>
      </c>
      <c r="AY250" s="23" t="s">
        <v>130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82</v>
      </c>
      <c r="BK250" s="202">
        <f>ROUND(I250*H250,2)</f>
        <v>0</v>
      </c>
      <c r="BL250" s="23" t="s">
        <v>137</v>
      </c>
      <c r="BM250" s="23" t="s">
        <v>656</v>
      </c>
    </row>
    <row r="251" spans="2:65" s="1" customFormat="1" ht="22.8" customHeight="1">
      <c r="B251" s="40"/>
      <c r="C251" s="191" t="s">
        <v>456</v>
      </c>
      <c r="D251" s="191" t="s">
        <v>132</v>
      </c>
      <c r="E251" s="192" t="s">
        <v>453</v>
      </c>
      <c r="F251" s="193" t="s">
        <v>454</v>
      </c>
      <c r="G251" s="194" t="s">
        <v>241</v>
      </c>
      <c r="H251" s="195">
        <v>2090.1640000000002</v>
      </c>
      <c r="I251" s="196"/>
      <c r="J251" s="197">
        <f>ROUND(I251*H251,2)</f>
        <v>0</v>
      </c>
      <c r="K251" s="193" t="s">
        <v>136</v>
      </c>
      <c r="L251" s="60"/>
      <c r="M251" s="198" t="s">
        <v>21</v>
      </c>
      <c r="N251" s="199" t="s">
        <v>45</v>
      </c>
      <c r="O251" s="41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3" t="s">
        <v>137</v>
      </c>
      <c r="AT251" s="23" t="s">
        <v>132</v>
      </c>
      <c r="AU251" s="23" t="s">
        <v>84</v>
      </c>
      <c r="AY251" s="23" t="s">
        <v>130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82</v>
      </c>
      <c r="BK251" s="202">
        <f>ROUND(I251*H251,2)</f>
        <v>0</v>
      </c>
      <c r="BL251" s="23" t="s">
        <v>137</v>
      </c>
      <c r="BM251" s="23" t="s">
        <v>657</v>
      </c>
    </row>
    <row r="252" spans="2:65" s="1" customFormat="1" ht="34.200000000000003" customHeight="1">
      <c r="B252" s="40"/>
      <c r="C252" s="191" t="s">
        <v>238</v>
      </c>
      <c r="D252" s="191" t="s">
        <v>132</v>
      </c>
      <c r="E252" s="192" t="s">
        <v>468</v>
      </c>
      <c r="F252" s="193" t="s">
        <v>469</v>
      </c>
      <c r="G252" s="194" t="s">
        <v>241</v>
      </c>
      <c r="H252" s="195">
        <v>2088.96</v>
      </c>
      <c r="I252" s="196"/>
      <c r="J252" s="197">
        <f>ROUND(I252*H252,2)</f>
        <v>0</v>
      </c>
      <c r="K252" s="193" t="s">
        <v>136</v>
      </c>
      <c r="L252" s="60"/>
      <c r="M252" s="198" t="s">
        <v>21</v>
      </c>
      <c r="N252" s="199" t="s">
        <v>45</v>
      </c>
      <c r="O252" s="4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AR252" s="23" t="s">
        <v>137</v>
      </c>
      <c r="AT252" s="23" t="s">
        <v>132</v>
      </c>
      <c r="AU252" s="23" t="s">
        <v>84</v>
      </c>
      <c r="AY252" s="23" t="s">
        <v>130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3" t="s">
        <v>82</v>
      </c>
      <c r="BK252" s="202">
        <f>ROUND(I252*H252,2)</f>
        <v>0</v>
      </c>
      <c r="BL252" s="23" t="s">
        <v>137</v>
      </c>
      <c r="BM252" s="23" t="s">
        <v>658</v>
      </c>
    </row>
    <row r="253" spans="2:65" s="1" customFormat="1" ht="22.8" customHeight="1">
      <c r="B253" s="40"/>
      <c r="C253" s="191" t="s">
        <v>180</v>
      </c>
      <c r="D253" s="191" t="s">
        <v>132</v>
      </c>
      <c r="E253" s="192" t="s">
        <v>659</v>
      </c>
      <c r="F253" s="193" t="s">
        <v>660</v>
      </c>
      <c r="G253" s="194" t="s">
        <v>241</v>
      </c>
      <c r="H253" s="195">
        <v>1.204</v>
      </c>
      <c r="I253" s="196"/>
      <c r="J253" s="197">
        <f>ROUND(I253*H253,2)</f>
        <v>0</v>
      </c>
      <c r="K253" s="193" t="s">
        <v>21</v>
      </c>
      <c r="L253" s="60"/>
      <c r="M253" s="198" t="s">
        <v>21</v>
      </c>
      <c r="N253" s="199" t="s">
        <v>45</v>
      </c>
      <c r="O253" s="4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AR253" s="23" t="s">
        <v>137</v>
      </c>
      <c r="AT253" s="23" t="s">
        <v>132</v>
      </c>
      <c r="AU253" s="23" t="s">
        <v>84</v>
      </c>
      <c r="AY253" s="23" t="s">
        <v>130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3" t="s">
        <v>82</v>
      </c>
      <c r="BK253" s="202">
        <f>ROUND(I253*H253,2)</f>
        <v>0</v>
      </c>
      <c r="BL253" s="23" t="s">
        <v>137</v>
      </c>
      <c r="BM253" s="23" t="s">
        <v>661</v>
      </c>
    </row>
    <row r="254" spans="2:65" s="11" customFormat="1" ht="12">
      <c r="B254" s="203"/>
      <c r="C254" s="204"/>
      <c r="D254" s="205" t="s">
        <v>139</v>
      </c>
      <c r="E254" s="206" t="s">
        <v>21</v>
      </c>
      <c r="F254" s="207" t="s">
        <v>662</v>
      </c>
      <c r="G254" s="204"/>
      <c r="H254" s="208">
        <v>1.204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139</v>
      </c>
      <c r="AU254" s="214" t="s">
        <v>84</v>
      </c>
      <c r="AV254" s="11" t="s">
        <v>84</v>
      </c>
      <c r="AW254" s="11" t="s">
        <v>37</v>
      </c>
      <c r="AX254" s="11" t="s">
        <v>74</v>
      </c>
      <c r="AY254" s="214" t="s">
        <v>130</v>
      </c>
    </row>
    <row r="255" spans="2:65" s="12" customFormat="1" ht="12">
      <c r="B255" s="215"/>
      <c r="C255" s="216"/>
      <c r="D255" s="205" t="s">
        <v>139</v>
      </c>
      <c r="E255" s="217" t="s">
        <v>21</v>
      </c>
      <c r="F255" s="218" t="s">
        <v>141</v>
      </c>
      <c r="G255" s="216"/>
      <c r="H255" s="219">
        <v>1.204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139</v>
      </c>
      <c r="AU255" s="225" t="s">
        <v>84</v>
      </c>
      <c r="AV255" s="12" t="s">
        <v>137</v>
      </c>
      <c r="AW255" s="12" t="s">
        <v>37</v>
      </c>
      <c r="AX255" s="12" t="s">
        <v>82</v>
      </c>
      <c r="AY255" s="225" t="s">
        <v>130</v>
      </c>
    </row>
    <row r="256" spans="2:65" s="1" customFormat="1" ht="34.200000000000003" customHeight="1">
      <c r="B256" s="40"/>
      <c r="C256" s="191" t="s">
        <v>221</v>
      </c>
      <c r="D256" s="191" t="s">
        <v>132</v>
      </c>
      <c r="E256" s="192" t="s">
        <v>472</v>
      </c>
      <c r="F256" s="193" t="s">
        <v>473</v>
      </c>
      <c r="G256" s="194" t="s">
        <v>241</v>
      </c>
      <c r="H256" s="195">
        <v>2280.125</v>
      </c>
      <c r="I256" s="196"/>
      <c r="J256" s="197">
        <f>ROUND(I256*H256,2)</f>
        <v>0</v>
      </c>
      <c r="K256" s="193" t="s">
        <v>136</v>
      </c>
      <c r="L256" s="60"/>
      <c r="M256" s="198" t="s">
        <v>21</v>
      </c>
      <c r="N256" s="199" t="s">
        <v>45</v>
      </c>
      <c r="O256" s="41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3" t="s">
        <v>137</v>
      </c>
      <c r="AT256" s="23" t="s">
        <v>132</v>
      </c>
      <c r="AU256" s="23" t="s">
        <v>84</v>
      </c>
      <c r="AY256" s="23" t="s">
        <v>130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3" t="s">
        <v>82</v>
      </c>
      <c r="BK256" s="202">
        <f>ROUND(I256*H256,2)</f>
        <v>0</v>
      </c>
      <c r="BL256" s="23" t="s">
        <v>137</v>
      </c>
      <c r="BM256" s="23" t="s">
        <v>663</v>
      </c>
    </row>
    <row r="257" spans="2:65" s="10" customFormat="1" ht="29.85" customHeight="1">
      <c r="B257" s="175"/>
      <c r="C257" s="176"/>
      <c r="D257" s="177" t="s">
        <v>73</v>
      </c>
      <c r="E257" s="189" t="s">
        <v>475</v>
      </c>
      <c r="F257" s="189" t="s">
        <v>476</v>
      </c>
      <c r="G257" s="176"/>
      <c r="H257" s="176"/>
      <c r="I257" s="179"/>
      <c r="J257" s="190">
        <f>BK257</f>
        <v>0</v>
      </c>
      <c r="K257" s="176"/>
      <c r="L257" s="181"/>
      <c r="M257" s="182"/>
      <c r="N257" s="183"/>
      <c r="O257" s="183"/>
      <c r="P257" s="184">
        <f>P258</f>
        <v>0</v>
      </c>
      <c r="Q257" s="183"/>
      <c r="R257" s="184">
        <f>R258</f>
        <v>0</v>
      </c>
      <c r="S257" s="183"/>
      <c r="T257" s="185">
        <f>T258</f>
        <v>0</v>
      </c>
      <c r="AR257" s="186" t="s">
        <v>82</v>
      </c>
      <c r="AT257" s="187" t="s">
        <v>73</v>
      </c>
      <c r="AU257" s="187" t="s">
        <v>82</v>
      </c>
      <c r="AY257" s="186" t="s">
        <v>130</v>
      </c>
      <c r="BK257" s="188">
        <f>BK258</f>
        <v>0</v>
      </c>
    </row>
    <row r="258" spans="2:65" s="1" customFormat="1" ht="34.200000000000003" customHeight="1">
      <c r="B258" s="40"/>
      <c r="C258" s="191" t="s">
        <v>460</v>
      </c>
      <c r="D258" s="191" t="s">
        <v>132</v>
      </c>
      <c r="E258" s="192" t="s">
        <v>478</v>
      </c>
      <c r="F258" s="193" t="s">
        <v>479</v>
      </c>
      <c r="G258" s="194" t="s">
        <v>241</v>
      </c>
      <c r="H258" s="195">
        <v>250.714</v>
      </c>
      <c r="I258" s="196"/>
      <c r="J258" s="197">
        <f>ROUND(I258*H258,2)</f>
        <v>0</v>
      </c>
      <c r="K258" s="193" t="s">
        <v>136</v>
      </c>
      <c r="L258" s="60"/>
      <c r="M258" s="198" t="s">
        <v>21</v>
      </c>
      <c r="N258" s="246" t="s">
        <v>45</v>
      </c>
      <c r="O258" s="247"/>
      <c r="P258" s="248">
        <f>O258*H258</f>
        <v>0</v>
      </c>
      <c r="Q258" s="248">
        <v>0</v>
      </c>
      <c r="R258" s="248">
        <f>Q258*H258</f>
        <v>0</v>
      </c>
      <c r="S258" s="248">
        <v>0</v>
      </c>
      <c r="T258" s="249">
        <f>S258*H258</f>
        <v>0</v>
      </c>
      <c r="AR258" s="23" t="s">
        <v>137</v>
      </c>
      <c r="AT258" s="23" t="s">
        <v>132</v>
      </c>
      <c r="AU258" s="23" t="s">
        <v>84</v>
      </c>
      <c r="AY258" s="23" t="s">
        <v>130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23" t="s">
        <v>82</v>
      </c>
      <c r="BK258" s="202">
        <f>ROUND(I258*H258,2)</f>
        <v>0</v>
      </c>
      <c r="BL258" s="23" t="s">
        <v>137</v>
      </c>
      <c r="BM258" s="23" t="s">
        <v>664</v>
      </c>
    </row>
    <row r="259" spans="2:65" s="1" customFormat="1" ht="6.9" customHeight="1">
      <c r="B259" s="55"/>
      <c r="C259" s="56"/>
      <c r="D259" s="56"/>
      <c r="E259" s="56"/>
      <c r="F259" s="56"/>
      <c r="G259" s="56"/>
      <c r="H259" s="56"/>
      <c r="I259" s="138"/>
      <c r="J259" s="56"/>
      <c r="K259" s="56"/>
      <c r="L259" s="60"/>
    </row>
  </sheetData>
  <sheetProtection algorithmName="SHA-512" hashValue="I3+4oAZxsv0kxchBv9vExzlcRUdRnbiBXTwqFiyTQt09G/VOiAgaFo8Lc3BtWJFPybjWFvZsBjlyynRidqQgiA==" saltValue="uI6kXXHcH4dH0YVPMDHsbdoELN/S2b0aONq4x+lQCajHOjEoCQlUbztTHnUZRIiOC6fFx4eW5lLYXWDok1YBuA==" spinCount="100000" sheet="1" objects="1" scenarios="1" formatColumns="0" formatRows="0" autoFilter="0"/>
  <autoFilter ref="C83:K258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2.7109375" style="110" customWidth="1"/>
    <col min="10" max="11" width="20.140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4" t="s">
        <v>92</v>
      </c>
      <c r="H1" s="374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90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3.4" customHeight="1">
      <c r="B7" s="27"/>
      <c r="C7" s="28"/>
      <c r="D7" s="28"/>
      <c r="E7" s="366" t="str">
        <f>'Rekapitulace stavby'!K6</f>
        <v>II/112 STRUHAŘOV OKRUŽNÍ KŘIŽOVATKA A SILNICE, 1. ETAPA - PŘÍMÉ ÚSEKY, KM 0,040 00 - 1,920 00, KM 2,129 91 - 2,531 98</v>
      </c>
      <c r="F7" s="367"/>
      <c r="G7" s="367"/>
      <c r="H7" s="367"/>
      <c r="I7" s="116"/>
      <c r="J7" s="28"/>
      <c r="K7" s="30"/>
    </row>
    <row r="8" spans="1:70" s="1" customFormat="1" ht="13.2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68" t="s">
        <v>665</v>
      </c>
      <c r="F9" s="369"/>
      <c r="G9" s="369"/>
      <c r="H9" s="369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7. 2. 2018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21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38</v>
      </c>
      <c r="E23" s="41"/>
      <c r="F23" s="41"/>
      <c r="G23" s="41"/>
      <c r="H23" s="41"/>
      <c r="I23" s="117"/>
      <c r="J23" s="41"/>
      <c r="K23" s="44"/>
    </row>
    <row r="24" spans="2:11" s="6" customFormat="1" ht="75.599999999999994" customHeight="1">
      <c r="B24" s="120"/>
      <c r="C24" s="121"/>
      <c r="D24" s="121"/>
      <c r="E24" s="335" t="s">
        <v>39</v>
      </c>
      <c r="F24" s="335"/>
      <c r="G24" s="335"/>
      <c r="H24" s="335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40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42</v>
      </c>
      <c r="G29" s="41"/>
      <c r="H29" s="41"/>
      <c r="I29" s="128" t="s">
        <v>41</v>
      </c>
      <c r="J29" s="45" t="s">
        <v>43</v>
      </c>
      <c r="K29" s="44"/>
    </row>
    <row r="30" spans="2:11" s="1" customFormat="1" ht="14.4" customHeight="1">
      <c r="B30" s="40"/>
      <c r="C30" s="41"/>
      <c r="D30" s="48" t="s">
        <v>44</v>
      </c>
      <c r="E30" s="48" t="s">
        <v>45</v>
      </c>
      <c r="F30" s="129">
        <f>ROUND(SUM(BE82:BE104), 2)</f>
        <v>0</v>
      </c>
      <c r="G30" s="41"/>
      <c r="H30" s="41"/>
      <c r="I30" s="130">
        <v>0.21</v>
      </c>
      <c r="J30" s="129">
        <f>ROUND(ROUND((SUM(BE82:BE104)),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46</v>
      </c>
      <c r="F31" s="129">
        <f>ROUND(SUM(BF82:BF104), 2)</f>
        <v>0</v>
      </c>
      <c r="G31" s="41"/>
      <c r="H31" s="41"/>
      <c r="I31" s="130">
        <v>0.15</v>
      </c>
      <c r="J31" s="129">
        <f>ROUND(ROUND((SUM(BF82:BF104)),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47</v>
      </c>
      <c r="F32" s="129">
        <f>ROUND(SUM(BG82:BG104),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48</v>
      </c>
      <c r="F33" s="129">
        <f>ROUND(SUM(BH82:BH104),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49</v>
      </c>
      <c r="F34" s="129">
        <f>ROUND(SUM(BI82:BI104),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50</v>
      </c>
      <c r="E36" s="78"/>
      <c r="F36" s="78"/>
      <c r="G36" s="133" t="s">
        <v>51</v>
      </c>
      <c r="H36" s="134" t="s">
        <v>52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4.4" customHeight="1">
      <c r="B45" s="40"/>
      <c r="C45" s="41"/>
      <c r="D45" s="41"/>
      <c r="E45" s="366" t="str">
        <f>E7</f>
        <v>II/112 STRUHAŘOV OKRUŽNÍ KŘIŽOVATKA A SILNICE, 1. ETAPA - PŘÍMÉ ÚSEKY, KM 0,040 00 - 1,920 00, KM 2,129 91 - 2,531 98</v>
      </c>
      <c r="F45" s="367"/>
      <c r="G45" s="367"/>
      <c r="H45" s="367"/>
      <c r="I45" s="117"/>
      <c r="J45" s="41"/>
      <c r="K45" s="44"/>
    </row>
    <row r="46" spans="2:11" s="1" customFormat="1" ht="14.4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6.2" customHeight="1">
      <c r="B47" s="40"/>
      <c r="C47" s="41"/>
      <c r="D47" s="41"/>
      <c r="E47" s="368" t="str">
        <f>E9</f>
        <v>SO 800 - Vedlejší rozpočtové náklady</v>
      </c>
      <c r="F47" s="369"/>
      <c r="G47" s="369"/>
      <c r="H47" s="369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Struhařov u Benešova, Myslíč, Benešov u Prahy</v>
      </c>
      <c r="G49" s="41"/>
      <c r="H49" s="41"/>
      <c r="I49" s="118" t="s">
        <v>25</v>
      </c>
      <c r="J49" s="119" t="str">
        <f>IF(J12="","",J12)</f>
        <v>7. 2. 2018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Středočeský kraj</v>
      </c>
      <c r="G51" s="41"/>
      <c r="H51" s="41"/>
      <c r="I51" s="118" t="s">
        <v>34</v>
      </c>
      <c r="J51" s="335" t="str">
        <f>E21</f>
        <v>Ing. Monika Povýšilová, Sweco Hydroprojekt a.s.</v>
      </c>
      <c r="K51" s="44"/>
    </row>
    <row r="52" spans="2:47" s="1" customFormat="1" ht="14.4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103</v>
      </c>
    </row>
    <row r="57" spans="2:47" s="7" customFormat="1" ht="24.9" customHeight="1">
      <c r="B57" s="148"/>
      <c r="C57" s="149"/>
      <c r="D57" s="150" t="s">
        <v>666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95" customHeight="1">
      <c r="B58" s="155"/>
      <c r="C58" s="156"/>
      <c r="D58" s="157" t="s">
        <v>667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95" customHeight="1">
      <c r="B59" s="155"/>
      <c r="C59" s="156"/>
      <c r="D59" s="157" t="s">
        <v>668</v>
      </c>
      <c r="E59" s="158"/>
      <c r="F59" s="158"/>
      <c r="G59" s="158"/>
      <c r="H59" s="158"/>
      <c r="I59" s="159"/>
      <c r="J59" s="160">
        <f>J91</f>
        <v>0</v>
      </c>
      <c r="K59" s="161"/>
    </row>
    <row r="60" spans="2:47" s="8" customFormat="1" ht="19.95" customHeight="1">
      <c r="B60" s="155"/>
      <c r="C60" s="156"/>
      <c r="D60" s="157" t="s">
        <v>669</v>
      </c>
      <c r="E60" s="158"/>
      <c r="F60" s="158"/>
      <c r="G60" s="158"/>
      <c r="H60" s="158"/>
      <c r="I60" s="159"/>
      <c r="J60" s="160">
        <f>J94</f>
        <v>0</v>
      </c>
      <c r="K60" s="161"/>
    </row>
    <row r="61" spans="2:47" s="8" customFormat="1" ht="19.95" customHeight="1">
      <c r="B61" s="155"/>
      <c r="C61" s="156"/>
      <c r="D61" s="157" t="s">
        <v>670</v>
      </c>
      <c r="E61" s="158"/>
      <c r="F61" s="158"/>
      <c r="G61" s="158"/>
      <c r="H61" s="158"/>
      <c r="I61" s="159"/>
      <c r="J61" s="160">
        <f>J97</f>
        <v>0</v>
      </c>
      <c r="K61" s="161"/>
    </row>
    <row r="62" spans="2:47" s="8" customFormat="1" ht="19.95" customHeight="1">
      <c r="B62" s="155"/>
      <c r="C62" s="156"/>
      <c r="D62" s="157" t="s">
        <v>671</v>
      </c>
      <c r="E62" s="158"/>
      <c r="F62" s="158"/>
      <c r="G62" s="158"/>
      <c r="H62" s="158"/>
      <c r="I62" s="159"/>
      <c r="J62" s="160">
        <f>J99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" customHeight="1">
      <c r="B69" s="40"/>
      <c r="C69" s="61" t="s">
        <v>114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" customHeight="1">
      <c r="B72" s="40"/>
      <c r="C72" s="62"/>
      <c r="D72" s="62"/>
      <c r="E72" s="371" t="str">
        <f>E7</f>
        <v>II/112 STRUHAŘOV OKRUŽNÍ KŘIŽOVATKA A SILNICE, 1. ETAPA - PŘÍMÉ ÚSEKY, KM 0,040 00 - 1,920 00, KM 2,129 91 - 2,531 98</v>
      </c>
      <c r="F72" s="372"/>
      <c r="G72" s="372"/>
      <c r="H72" s="372"/>
      <c r="I72" s="162"/>
      <c r="J72" s="62"/>
      <c r="K72" s="62"/>
      <c r="L72" s="60"/>
    </row>
    <row r="73" spans="2:12" s="1" customFormat="1" ht="14.4" customHeight="1">
      <c r="B73" s="40"/>
      <c r="C73" s="64" t="s">
        <v>97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2" customHeight="1">
      <c r="B74" s="40"/>
      <c r="C74" s="62"/>
      <c r="D74" s="62"/>
      <c r="E74" s="346" t="str">
        <f>E9</f>
        <v>SO 800 - Vedlejší rozpočtové náklady</v>
      </c>
      <c r="F74" s="373"/>
      <c r="G74" s="373"/>
      <c r="H74" s="373"/>
      <c r="I74" s="162"/>
      <c r="J74" s="62"/>
      <c r="K74" s="62"/>
      <c r="L74" s="60"/>
    </row>
    <row r="75" spans="2:12" s="1" customFormat="1" ht="6.9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Struhařov u Benešova, Myslíč, Benešov u Prahy</v>
      </c>
      <c r="G76" s="62"/>
      <c r="H76" s="62"/>
      <c r="I76" s="164" t="s">
        <v>25</v>
      </c>
      <c r="J76" s="72" t="str">
        <f>IF(J12="","",J12)</f>
        <v>7. 2. 2018</v>
      </c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3.2">
      <c r="B78" s="40"/>
      <c r="C78" s="64" t="s">
        <v>27</v>
      </c>
      <c r="D78" s="62"/>
      <c r="E78" s="62"/>
      <c r="F78" s="163" t="str">
        <f>E15</f>
        <v>Středočeský kraj</v>
      </c>
      <c r="G78" s="62"/>
      <c r="H78" s="62"/>
      <c r="I78" s="164" t="s">
        <v>34</v>
      </c>
      <c r="J78" s="163" t="str">
        <f>E21</f>
        <v>Ing. Monika Povýšilová, Sweco Hydroprojekt a.s.</v>
      </c>
      <c r="K78" s="62"/>
      <c r="L78" s="60"/>
    </row>
    <row r="79" spans="2:12" s="1" customFormat="1" ht="14.4" customHeight="1">
      <c r="B79" s="40"/>
      <c r="C79" s="64" t="s">
        <v>32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115</v>
      </c>
      <c r="D81" s="167" t="s">
        <v>59</v>
      </c>
      <c r="E81" s="167" t="s">
        <v>55</v>
      </c>
      <c r="F81" s="167" t="s">
        <v>116</v>
      </c>
      <c r="G81" s="167" t="s">
        <v>117</v>
      </c>
      <c r="H81" s="167" t="s">
        <v>118</v>
      </c>
      <c r="I81" s="168" t="s">
        <v>119</v>
      </c>
      <c r="J81" s="167" t="s">
        <v>101</v>
      </c>
      <c r="K81" s="169" t="s">
        <v>120</v>
      </c>
      <c r="L81" s="170"/>
      <c r="M81" s="80" t="s">
        <v>121</v>
      </c>
      <c r="N81" s="81" t="s">
        <v>44</v>
      </c>
      <c r="O81" s="81" t="s">
        <v>122</v>
      </c>
      <c r="P81" s="81" t="s">
        <v>123</v>
      </c>
      <c r="Q81" s="81" t="s">
        <v>124</v>
      </c>
      <c r="R81" s="81" t="s">
        <v>125</v>
      </c>
      <c r="S81" s="81" t="s">
        <v>126</v>
      </c>
      <c r="T81" s="82" t="s">
        <v>127</v>
      </c>
    </row>
    <row r="82" spans="2:65" s="1" customFormat="1" ht="29.25" customHeight="1">
      <c r="B82" s="40"/>
      <c r="C82" s="86" t="s">
        <v>102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73</v>
      </c>
      <c r="AU82" s="23" t="s">
        <v>103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73</v>
      </c>
      <c r="E83" s="178" t="s">
        <v>672</v>
      </c>
      <c r="F83" s="178" t="s">
        <v>89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P84+P91+P94+P97+P99</f>
        <v>0</v>
      </c>
      <c r="Q83" s="183"/>
      <c r="R83" s="184">
        <f>R84+R91+R94+R97+R99</f>
        <v>0</v>
      </c>
      <c r="S83" s="183"/>
      <c r="T83" s="185">
        <f>T84+T91+T94+T97+T99</f>
        <v>0</v>
      </c>
      <c r="AR83" s="186" t="s">
        <v>219</v>
      </c>
      <c r="AT83" s="187" t="s">
        <v>73</v>
      </c>
      <c r="AU83" s="187" t="s">
        <v>74</v>
      </c>
      <c r="AY83" s="186" t="s">
        <v>130</v>
      </c>
      <c r="BK83" s="188">
        <f>BK84+BK91+BK94+BK97+BK99</f>
        <v>0</v>
      </c>
    </row>
    <row r="84" spans="2:65" s="10" customFormat="1" ht="19.95" customHeight="1">
      <c r="B84" s="175"/>
      <c r="C84" s="176"/>
      <c r="D84" s="177" t="s">
        <v>73</v>
      </c>
      <c r="E84" s="189" t="s">
        <v>673</v>
      </c>
      <c r="F84" s="189" t="s">
        <v>674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SUM(P85:P90)</f>
        <v>0</v>
      </c>
      <c r="Q84" s="183"/>
      <c r="R84" s="184">
        <f>SUM(R85:R90)</f>
        <v>0</v>
      </c>
      <c r="S84" s="183"/>
      <c r="T84" s="185">
        <f>SUM(T85:T90)</f>
        <v>0</v>
      </c>
      <c r="AR84" s="186" t="s">
        <v>219</v>
      </c>
      <c r="AT84" s="187" t="s">
        <v>73</v>
      </c>
      <c r="AU84" s="187" t="s">
        <v>82</v>
      </c>
      <c r="AY84" s="186" t="s">
        <v>130</v>
      </c>
      <c r="BK84" s="188">
        <f>SUM(BK85:BK90)</f>
        <v>0</v>
      </c>
    </row>
    <row r="85" spans="2:65" s="1" customFormat="1" ht="14.4" customHeight="1">
      <c r="B85" s="40"/>
      <c r="C85" s="191" t="s">
        <v>82</v>
      </c>
      <c r="D85" s="191" t="s">
        <v>132</v>
      </c>
      <c r="E85" s="192" t="s">
        <v>675</v>
      </c>
      <c r="F85" s="193" t="s">
        <v>676</v>
      </c>
      <c r="G85" s="194" t="s">
        <v>677</v>
      </c>
      <c r="H85" s="195">
        <v>1</v>
      </c>
      <c r="I85" s="196"/>
      <c r="J85" s="197">
        <f t="shared" ref="J85:J90" si="0">ROUND(I85*H85,2)</f>
        <v>0</v>
      </c>
      <c r="K85" s="193" t="s">
        <v>136</v>
      </c>
      <c r="L85" s="60"/>
      <c r="M85" s="198" t="s">
        <v>21</v>
      </c>
      <c r="N85" s="199" t="s">
        <v>45</v>
      </c>
      <c r="O85" s="41"/>
      <c r="P85" s="200">
        <f t="shared" ref="P85:P90" si="1">O85*H85</f>
        <v>0</v>
      </c>
      <c r="Q85" s="200">
        <v>0</v>
      </c>
      <c r="R85" s="200">
        <f t="shared" ref="R85:R90" si="2">Q85*H85</f>
        <v>0</v>
      </c>
      <c r="S85" s="200">
        <v>0</v>
      </c>
      <c r="T85" s="201">
        <f t="shared" ref="T85:T90" si="3">S85*H85</f>
        <v>0</v>
      </c>
      <c r="AR85" s="23" t="s">
        <v>678</v>
      </c>
      <c r="AT85" s="23" t="s">
        <v>132</v>
      </c>
      <c r="AU85" s="23" t="s">
        <v>84</v>
      </c>
      <c r="AY85" s="23" t="s">
        <v>130</v>
      </c>
      <c r="BE85" s="202">
        <f t="shared" ref="BE85:BE90" si="4">IF(N85="základní",J85,0)</f>
        <v>0</v>
      </c>
      <c r="BF85" s="202">
        <f t="shared" ref="BF85:BF90" si="5">IF(N85="snížená",J85,0)</f>
        <v>0</v>
      </c>
      <c r="BG85" s="202">
        <f t="shared" ref="BG85:BG90" si="6">IF(N85="zákl. přenesená",J85,0)</f>
        <v>0</v>
      </c>
      <c r="BH85" s="202">
        <f t="shared" ref="BH85:BH90" si="7">IF(N85="sníž. přenesená",J85,0)</f>
        <v>0</v>
      </c>
      <c r="BI85" s="202">
        <f t="shared" ref="BI85:BI90" si="8">IF(N85="nulová",J85,0)</f>
        <v>0</v>
      </c>
      <c r="BJ85" s="23" t="s">
        <v>82</v>
      </c>
      <c r="BK85" s="202">
        <f t="shared" ref="BK85:BK90" si="9">ROUND(I85*H85,2)</f>
        <v>0</v>
      </c>
      <c r="BL85" s="23" t="s">
        <v>678</v>
      </c>
      <c r="BM85" s="23" t="s">
        <v>679</v>
      </c>
    </row>
    <row r="86" spans="2:65" s="1" customFormat="1" ht="14.4" customHeight="1">
      <c r="B86" s="40"/>
      <c r="C86" s="191" t="s">
        <v>84</v>
      </c>
      <c r="D86" s="191" t="s">
        <v>132</v>
      </c>
      <c r="E86" s="192" t="s">
        <v>680</v>
      </c>
      <c r="F86" s="193" t="s">
        <v>681</v>
      </c>
      <c r="G86" s="194" t="s">
        <v>677</v>
      </c>
      <c r="H86" s="195">
        <v>1</v>
      </c>
      <c r="I86" s="196"/>
      <c r="J86" s="197">
        <f t="shared" si="0"/>
        <v>0</v>
      </c>
      <c r="K86" s="193" t="s">
        <v>136</v>
      </c>
      <c r="L86" s="60"/>
      <c r="M86" s="198" t="s">
        <v>21</v>
      </c>
      <c r="N86" s="199" t="s">
        <v>45</v>
      </c>
      <c r="O86" s="41"/>
      <c r="P86" s="200">
        <f t="shared" si="1"/>
        <v>0</v>
      </c>
      <c r="Q86" s="200">
        <v>0</v>
      </c>
      <c r="R86" s="200">
        <f t="shared" si="2"/>
        <v>0</v>
      </c>
      <c r="S86" s="200">
        <v>0</v>
      </c>
      <c r="T86" s="201">
        <f t="shared" si="3"/>
        <v>0</v>
      </c>
      <c r="AR86" s="23" t="s">
        <v>678</v>
      </c>
      <c r="AT86" s="23" t="s">
        <v>132</v>
      </c>
      <c r="AU86" s="23" t="s">
        <v>84</v>
      </c>
      <c r="AY86" s="23" t="s">
        <v>130</v>
      </c>
      <c r="BE86" s="202">
        <f t="shared" si="4"/>
        <v>0</v>
      </c>
      <c r="BF86" s="202">
        <f t="shared" si="5"/>
        <v>0</v>
      </c>
      <c r="BG86" s="202">
        <f t="shared" si="6"/>
        <v>0</v>
      </c>
      <c r="BH86" s="202">
        <f t="shared" si="7"/>
        <v>0</v>
      </c>
      <c r="BI86" s="202">
        <f t="shared" si="8"/>
        <v>0</v>
      </c>
      <c r="BJ86" s="23" t="s">
        <v>82</v>
      </c>
      <c r="BK86" s="202">
        <f t="shared" si="9"/>
        <v>0</v>
      </c>
      <c r="BL86" s="23" t="s">
        <v>678</v>
      </c>
      <c r="BM86" s="23" t="s">
        <v>682</v>
      </c>
    </row>
    <row r="87" spans="2:65" s="1" customFormat="1" ht="14.4" customHeight="1">
      <c r="B87" s="40"/>
      <c r="C87" s="191" t="s">
        <v>186</v>
      </c>
      <c r="D87" s="191" t="s">
        <v>132</v>
      </c>
      <c r="E87" s="192" t="s">
        <v>683</v>
      </c>
      <c r="F87" s="193" t="s">
        <v>684</v>
      </c>
      <c r="G87" s="194" t="s">
        <v>677</v>
      </c>
      <c r="H87" s="195">
        <v>1</v>
      </c>
      <c r="I87" s="196"/>
      <c r="J87" s="197">
        <f t="shared" si="0"/>
        <v>0</v>
      </c>
      <c r="K87" s="193" t="s">
        <v>136</v>
      </c>
      <c r="L87" s="60"/>
      <c r="M87" s="198" t="s">
        <v>21</v>
      </c>
      <c r="N87" s="199" t="s">
        <v>45</v>
      </c>
      <c r="O87" s="41"/>
      <c r="P87" s="200">
        <f t="shared" si="1"/>
        <v>0</v>
      </c>
      <c r="Q87" s="200">
        <v>0</v>
      </c>
      <c r="R87" s="200">
        <f t="shared" si="2"/>
        <v>0</v>
      </c>
      <c r="S87" s="200">
        <v>0</v>
      </c>
      <c r="T87" s="201">
        <f t="shared" si="3"/>
        <v>0</v>
      </c>
      <c r="AR87" s="23" t="s">
        <v>678</v>
      </c>
      <c r="AT87" s="23" t="s">
        <v>132</v>
      </c>
      <c r="AU87" s="23" t="s">
        <v>84</v>
      </c>
      <c r="AY87" s="23" t="s">
        <v>130</v>
      </c>
      <c r="BE87" s="202">
        <f t="shared" si="4"/>
        <v>0</v>
      </c>
      <c r="BF87" s="202">
        <f t="shared" si="5"/>
        <v>0</v>
      </c>
      <c r="BG87" s="202">
        <f t="shared" si="6"/>
        <v>0</v>
      </c>
      <c r="BH87" s="202">
        <f t="shared" si="7"/>
        <v>0</v>
      </c>
      <c r="BI87" s="202">
        <f t="shared" si="8"/>
        <v>0</v>
      </c>
      <c r="BJ87" s="23" t="s">
        <v>82</v>
      </c>
      <c r="BK87" s="202">
        <f t="shared" si="9"/>
        <v>0</v>
      </c>
      <c r="BL87" s="23" t="s">
        <v>678</v>
      </c>
      <c r="BM87" s="23" t="s">
        <v>685</v>
      </c>
    </row>
    <row r="88" spans="2:65" s="1" customFormat="1" ht="14.4" customHeight="1">
      <c r="B88" s="40"/>
      <c r="C88" s="191" t="s">
        <v>9</v>
      </c>
      <c r="D88" s="191" t="s">
        <v>132</v>
      </c>
      <c r="E88" s="192" t="s">
        <v>686</v>
      </c>
      <c r="F88" s="193" t="s">
        <v>687</v>
      </c>
      <c r="G88" s="194" t="s">
        <v>677</v>
      </c>
      <c r="H88" s="195">
        <v>1</v>
      </c>
      <c r="I88" s="196"/>
      <c r="J88" s="197">
        <f t="shared" si="0"/>
        <v>0</v>
      </c>
      <c r="K88" s="193" t="s">
        <v>21</v>
      </c>
      <c r="L88" s="60"/>
      <c r="M88" s="198" t="s">
        <v>21</v>
      </c>
      <c r="N88" s="199" t="s">
        <v>45</v>
      </c>
      <c r="O88" s="41"/>
      <c r="P88" s="200">
        <f t="shared" si="1"/>
        <v>0</v>
      </c>
      <c r="Q88" s="200">
        <v>0</v>
      </c>
      <c r="R88" s="200">
        <f t="shared" si="2"/>
        <v>0</v>
      </c>
      <c r="S88" s="200">
        <v>0</v>
      </c>
      <c r="T88" s="201">
        <f t="shared" si="3"/>
        <v>0</v>
      </c>
      <c r="AR88" s="23" t="s">
        <v>678</v>
      </c>
      <c r="AT88" s="23" t="s">
        <v>132</v>
      </c>
      <c r="AU88" s="23" t="s">
        <v>84</v>
      </c>
      <c r="AY88" s="23" t="s">
        <v>130</v>
      </c>
      <c r="BE88" s="202">
        <f t="shared" si="4"/>
        <v>0</v>
      </c>
      <c r="BF88" s="202">
        <f t="shared" si="5"/>
        <v>0</v>
      </c>
      <c r="BG88" s="202">
        <f t="shared" si="6"/>
        <v>0</v>
      </c>
      <c r="BH88" s="202">
        <f t="shared" si="7"/>
        <v>0</v>
      </c>
      <c r="BI88" s="202">
        <f t="shared" si="8"/>
        <v>0</v>
      </c>
      <c r="BJ88" s="23" t="s">
        <v>82</v>
      </c>
      <c r="BK88" s="202">
        <f t="shared" si="9"/>
        <v>0</v>
      </c>
      <c r="BL88" s="23" t="s">
        <v>678</v>
      </c>
      <c r="BM88" s="23" t="s">
        <v>688</v>
      </c>
    </row>
    <row r="89" spans="2:65" s="1" customFormat="1" ht="14.4" customHeight="1">
      <c r="B89" s="40"/>
      <c r="C89" s="191" t="s">
        <v>347</v>
      </c>
      <c r="D89" s="191" t="s">
        <v>132</v>
      </c>
      <c r="E89" s="192" t="s">
        <v>689</v>
      </c>
      <c r="F89" s="193" t="s">
        <v>690</v>
      </c>
      <c r="G89" s="194" t="s">
        <v>677</v>
      </c>
      <c r="H89" s="195">
        <v>1</v>
      </c>
      <c r="I89" s="196"/>
      <c r="J89" s="197">
        <f t="shared" si="0"/>
        <v>0</v>
      </c>
      <c r="K89" s="193" t="s">
        <v>136</v>
      </c>
      <c r="L89" s="60"/>
      <c r="M89" s="198" t="s">
        <v>21</v>
      </c>
      <c r="N89" s="199" t="s">
        <v>45</v>
      </c>
      <c r="O89" s="41"/>
      <c r="P89" s="200">
        <f t="shared" si="1"/>
        <v>0</v>
      </c>
      <c r="Q89" s="200">
        <v>0</v>
      </c>
      <c r="R89" s="200">
        <f t="shared" si="2"/>
        <v>0</v>
      </c>
      <c r="S89" s="200">
        <v>0</v>
      </c>
      <c r="T89" s="201">
        <f t="shared" si="3"/>
        <v>0</v>
      </c>
      <c r="AR89" s="23" t="s">
        <v>678</v>
      </c>
      <c r="AT89" s="23" t="s">
        <v>132</v>
      </c>
      <c r="AU89" s="23" t="s">
        <v>84</v>
      </c>
      <c r="AY89" s="23" t="s">
        <v>130</v>
      </c>
      <c r="BE89" s="202">
        <f t="shared" si="4"/>
        <v>0</v>
      </c>
      <c r="BF89" s="202">
        <f t="shared" si="5"/>
        <v>0</v>
      </c>
      <c r="BG89" s="202">
        <f t="shared" si="6"/>
        <v>0</v>
      </c>
      <c r="BH89" s="202">
        <f t="shared" si="7"/>
        <v>0</v>
      </c>
      <c r="BI89" s="202">
        <f t="shared" si="8"/>
        <v>0</v>
      </c>
      <c r="BJ89" s="23" t="s">
        <v>82</v>
      </c>
      <c r="BK89" s="202">
        <f t="shared" si="9"/>
        <v>0</v>
      </c>
      <c r="BL89" s="23" t="s">
        <v>678</v>
      </c>
      <c r="BM89" s="23" t="s">
        <v>691</v>
      </c>
    </row>
    <row r="90" spans="2:65" s="1" customFormat="1" ht="14.4" customHeight="1">
      <c r="B90" s="40"/>
      <c r="C90" s="191" t="s">
        <v>340</v>
      </c>
      <c r="D90" s="191" t="s">
        <v>132</v>
      </c>
      <c r="E90" s="192" t="s">
        <v>692</v>
      </c>
      <c r="F90" s="193" t="s">
        <v>693</v>
      </c>
      <c r="G90" s="194" t="s">
        <v>677</v>
      </c>
      <c r="H90" s="195">
        <v>1</v>
      </c>
      <c r="I90" s="196"/>
      <c r="J90" s="197">
        <f t="shared" si="0"/>
        <v>0</v>
      </c>
      <c r="K90" s="193" t="s">
        <v>21</v>
      </c>
      <c r="L90" s="60"/>
      <c r="M90" s="198" t="s">
        <v>21</v>
      </c>
      <c r="N90" s="199" t="s">
        <v>45</v>
      </c>
      <c r="O90" s="41"/>
      <c r="P90" s="200">
        <f t="shared" si="1"/>
        <v>0</v>
      </c>
      <c r="Q90" s="200">
        <v>0</v>
      </c>
      <c r="R90" s="200">
        <f t="shared" si="2"/>
        <v>0</v>
      </c>
      <c r="S90" s="200">
        <v>0</v>
      </c>
      <c r="T90" s="201">
        <f t="shared" si="3"/>
        <v>0</v>
      </c>
      <c r="AR90" s="23" t="s">
        <v>678</v>
      </c>
      <c r="AT90" s="23" t="s">
        <v>132</v>
      </c>
      <c r="AU90" s="23" t="s">
        <v>84</v>
      </c>
      <c r="AY90" s="23" t="s">
        <v>130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23" t="s">
        <v>82</v>
      </c>
      <c r="BK90" s="202">
        <f t="shared" si="9"/>
        <v>0</v>
      </c>
      <c r="BL90" s="23" t="s">
        <v>678</v>
      </c>
      <c r="BM90" s="23" t="s">
        <v>694</v>
      </c>
    </row>
    <row r="91" spans="2:65" s="10" customFormat="1" ht="29.85" customHeight="1">
      <c r="B91" s="175"/>
      <c r="C91" s="176"/>
      <c r="D91" s="177" t="s">
        <v>73</v>
      </c>
      <c r="E91" s="189" t="s">
        <v>695</v>
      </c>
      <c r="F91" s="189" t="s">
        <v>696</v>
      </c>
      <c r="G91" s="176"/>
      <c r="H91" s="176"/>
      <c r="I91" s="179"/>
      <c r="J91" s="190">
        <f>BK91</f>
        <v>0</v>
      </c>
      <c r="K91" s="176"/>
      <c r="L91" s="181"/>
      <c r="M91" s="182"/>
      <c r="N91" s="183"/>
      <c r="O91" s="183"/>
      <c r="P91" s="184">
        <f>SUM(P92:P93)</f>
        <v>0</v>
      </c>
      <c r="Q91" s="183"/>
      <c r="R91" s="184">
        <f>SUM(R92:R93)</f>
        <v>0</v>
      </c>
      <c r="S91" s="183"/>
      <c r="T91" s="185">
        <f>SUM(T92:T93)</f>
        <v>0</v>
      </c>
      <c r="AR91" s="186" t="s">
        <v>219</v>
      </c>
      <c r="AT91" s="187" t="s">
        <v>73</v>
      </c>
      <c r="AU91" s="187" t="s">
        <v>82</v>
      </c>
      <c r="AY91" s="186" t="s">
        <v>130</v>
      </c>
      <c r="BK91" s="188">
        <f>SUM(BK92:BK93)</f>
        <v>0</v>
      </c>
    </row>
    <row r="92" spans="2:65" s="1" customFormat="1" ht="14.4" customHeight="1">
      <c r="B92" s="40"/>
      <c r="C92" s="191" t="s">
        <v>262</v>
      </c>
      <c r="D92" s="191" t="s">
        <v>132</v>
      </c>
      <c r="E92" s="192" t="s">
        <v>697</v>
      </c>
      <c r="F92" s="193" t="s">
        <v>696</v>
      </c>
      <c r="G92" s="194" t="s">
        <v>677</v>
      </c>
      <c r="H92" s="195">
        <v>1</v>
      </c>
      <c r="I92" s="196"/>
      <c r="J92" s="197">
        <f>ROUND(I92*H92,2)</f>
        <v>0</v>
      </c>
      <c r="K92" s="193" t="s">
        <v>136</v>
      </c>
      <c r="L92" s="60"/>
      <c r="M92" s="198" t="s">
        <v>21</v>
      </c>
      <c r="N92" s="199" t="s">
        <v>45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678</v>
      </c>
      <c r="AT92" s="23" t="s">
        <v>132</v>
      </c>
      <c r="AU92" s="23" t="s">
        <v>84</v>
      </c>
      <c r="AY92" s="23" t="s">
        <v>130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82</v>
      </c>
      <c r="BK92" s="202">
        <f>ROUND(I92*H92,2)</f>
        <v>0</v>
      </c>
      <c r="BL92" s="23" t="s">
        <v>678</v>
      </c>
      <c r="BM92" s="23" t="s">
        <v>698</v>
      </c>
    </row>
    <row r="93" spans="2:65" s="1" customFormat="1" ht="14.4" customHeight="1">
      <c r="B93" s="40"/>
      <c r="C93" s="191" t="s">
        <v>324</v>
      </c>
      <c r="D93" s="191" t="s">
        <v>132</v>
      </c>
      <c r="E93" s="192" t="s">
        <v>699</v>
      </c>
      <c r="F93" s="193" t="s">
        <v>700</v>
      </c>
      <c r="G93" s="194" t="s">
        <v>677</v>
      </c>
      <c r="H93" s="195">
        <v>1</v>
      </c>
      <c r="I93" s="196"/>
      <c r="J93" s="197">
        <f>ROUND(I93*H93,2)</f>
        <v>0</v>
      </c>
      <c r="K93" s="193" t="s">
        <v>21</v>
      </c>
      <c r="L93" s="60"/>
      <c r="M93" s="198" t="s">
        <v>21</v>
      </c>
      <c r="N93" s="199" t="s">
        <v>45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678</v>
      </c>
      <c r="AT93" s="23" t="s">
        <v>132</v>
      </c>
      <c r="AU93" s="23" t="s">
        <v>84</v>
      </c>
      <c r="AY93" s="23" t="s">
        <v>130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82</v>
      </c>
      <c r="BK93" s="202">
        <f>ROUND(I93*H93,2)</f>
        <v>0</v>
      </c>
      <c r="BL93" s="23" t="s">
        <v>678</v>
      </c>
      <c r="BM93" s="23" t="s">
        <v>701</v>
      </c>
    </row>
    <row r="94" spans="2:65" s="10" customFormat="1" ht="29.85" customHeight="1">
      <c r="B94" s="175"/>
      <c r="C94" s="176"/>
      <c r="D94" s="177" t="s">
        <v>73</v>
      </c>
      <c r="E94" s="189" t="s">
        <v>702</v>
      </c>
      <c r="F94" s="189" t="s">
        <v>703</v>
      </c>
      <c r="G94" s="176"/>
      <c r="H94" s="176"/>
      <c r="I94" s="179"/>
      <c r="J94" s="190">
        <f>BK94</f>
        <v>0</v>
      </c>
      <c r="K94" s="176"/>
      <c r="L94" s="181"/>
      <c r="M94" s="182"/>
      <c r="N94" s="183"/>
      <c r="O94" s="183"/>
      <c r="P94" s="184">
        <f>SUM(P95:P96)</f>
        <v>0</v>
      </c>
      <c r="Q94" s="183"/>
      <c r="R94" s="184">
        <f>SUM(R95:R96)</f>
        <v>0</v>
      </c>
      <c r="S94" s="183"/>
      <c r="T94" s="185">
        <f>SUM(T95:T96)</f>
        <v>0</v>
      </c>
      <c r="AR94" s="186" t="s">
        <v>219</v>
      </c>
      <c r="AT94" s="187" t="s">
        <v>73</v>
      </c>
      <c r="AU94" s="187" t="s">
        <v>82</v>
      </c>
      <c r="AY94" s="186" t="s">
        <v>130</v>
      </c>
      <c r="BK94" s="188">
        <f>SUM(BK95:BK96)</f>
        <v>0</v>
      </c>
    </row>
    <row r="95" spans="2:65" s="1" customFormat="1" ht="14.4" customHeight="1">
      <c r="B95" s="40"/>
      <c r="C95" s="191" t="s">
        <v>277</v>
      </c>
      <c r="D95" s="191" t="s">
        <v>132</v>
      </c>
      <c r="E95" s="192" t="s">
        <v>704</v>
      </c>
      <c r="F95" s="193" t="s">
        <v>705</v>
      </c>
      <c r="G95" s="194" t="s">
        <v>677</v>
      </c>
      <c r="H95" s="195">
        <v>1</v>
      </c>
      <c r="I95" s="196"/>
      <c r="J95" s="197">
        <f>ROUND(I95*H95,2)</f>
        <v>0</v>
      </c>
      <c r="K95" s="193" t="s">
        <v>136</v>
      </c>
      <c r="L95" s="60"/>
      <c r="M95" s="198" t="s">
        <v>21</v>
      </c>
      <c r="N95" s="199" t="s">
        <v>45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678</v>
      </c>
      <c r="AT95" s="23" t="s">
        <v>132</v>
      </c>
      <c r="AU95" s="23" t="s">
        <v>84</v>
      </c>
      <c r="AY95" s="23" t="s">
        <v>130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82</v>
      </c>
      <c r="BK95" s="202">
        <f>ROUND(I95*H95,2)</f>
        <v>0</v>
      </c>
      <c r="BL95" s="23" t="s">
        <v>678</v>
      </c>
      <c r="BM95" s="23" t="s">
        <v>706</v>
      </c>
    </row>
    <row r="96" spans="2:65" s="1" customFormat="1" ht="14.4" customHeight="1">
      <c r="B96" s="40"/>
      <c r="C96" s="191" t="s">
        <v>301</v>
      </c>
      <c r="D96" s="191" t="s">
        <v>132</v>
      </c>
      <c r="E96" s="192" t="s">
        <v>707</v>
      </c>
      <c r="F96" s="193" t="s">
        <v>708</v>
      </c>
      <c r="G96" s="194" t="s">
        <v>677</v>
      </c>
      <c r="H96" s="195">
        <v>1</v>
      </c>
      <c r="I96" s="196"/>
      <c r="J96" s="197">
        <f>ROUND(I96*H96,2)</f>
        <v>0</v>
      </c>
      <c r="K96" s="193" t="s">
        <v>136</v>
      </c>
      <c r="L96" s="60"/>
      <c r="M96" s="198" t="s">
        <v>21</v>
      </c>
      <c r="N96" s="199" t="s">
        <v>45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678</v>
      </c>
      <c r="AT96" s="23" t="s">
        <v>132</v>
      </c>
      <c r="AU96" s="23" t="s">
        <v>84</v>
      </c>
      <c r="AY96" s="23" t="s">
        <v>130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82</v>
      </c>
      <c r="BK96" s="202">
        <f>ROUND(I96*H96,2)</f>
        <v>0</v>
      </c>
      <c r="BL96" s="23" t="s">
        <v>678</v>
      </c>
      <c r="BM96" s="23" t="s">
        <v>709</v>
      </c>
    </row>
    <row r="97" spans="2:65" s="10" customFormat="1" ht="29.85" customHeight="1">
      <c r="B97" s="175"/>
      <c r="C97" s="176"/>
      <c r="D97" s="177" t="s">
        <v>73</v>
      </c>
      <c r="E97" s="189" t="s">
        <v>710</v>
      </c>
      <c r="F97" s="189" t="s">
        <v>711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P98</f>
        <v>0</v>
      </c>
      <c r="Q97" s="183"/>
      <c r="R97" s="184">
        <f>R98</f>
        <v>0</v>
      </c>
      <c r="S97" s="183"/>
      <c r="T97" s="185">
        <f>T98</f>
        <v>0</v>
      </c>
      <c r="AR97" s="186" t="s">
        <v>219</v>
      </c>
      <c r="AT97" s="187" t="s">
        <v>73</v>
      </c>
      <c r="AU97" s="187" t="s">
        <v>82</v>
      </c>
      <c r="AY97" s="186" t="s">
        <v>130</v>
      </c>
      <c r="BK97" s="188">
        <f>BK98</f>
        <v>0</v>
      </c>
    </row>
    <row r="98" spans="2:65" s="1" customFormat="1" ht="14.4" customHeight="1">
      <c r="B98" s="40"/>
      <c r="C98" s="191" t="s">
        <v>305</v>
      </c>
      <c r="D98" s="191" t="s">
        <v>132</v>
      </c>
      <c r="E98" s="192" t="s">
        <v>712</v>
      </c>
      <c r="F98" s="193" t="s">
        <v>713</v>
      </c>
      <c r="G98" s="194" t="s">
        <v>677</v>
      </c>
      <c r="H98" s="195">
        <v>1</v>
      </c>
      <c r="I98" s="196"/>
      <c r="J98" s="197">
        <f>ROUND(I98*H98,2)</f>
        <v>0</v>
      </c>
      <c r="K98" s="193" t="s">
        <v>136</v>
      </c>
      <c r="L98" s="60"/>
      <c r="M98" s="198" t="s">
        <v>21</v>
      </c>
      <c r="N98" s="199" t="s">
        <v>45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678</v>
      </c>
      <c r="AT98" s="23" t="s">
        <v>132</v>
      </c>
      <c r="AU98" s="23" t="s">
        <v>84</v>
      </c>
      <c r="AY98" s="23" t="s">
        <v>130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82</v>
      </c>
      <c r="BK98" s="202">
        <f>ROUND(I98*H98,2)</f>
        <v>0</v>
      </c>
      <c r="BL98" s="23" t="s">
        <v>678</v>
      </c>
      <c r="BM98" s="23" t="s">
        <v>714</v>
      </c>
    </row>
    <row r="99" spans="2:65" s="10" customFormat="1" ht="29.85" customHeight="1">
      <c r="B99" s="175"/>
      <c r="C99" s="176"/>
      <c r="D99" s="177" t="s">
        <v>73</v>
      </c>
      <c r="E99" s="189" t="s">
        <v>715</v>
      </c>
      <c r="F99" s="189" t="s">
        <v>716</v>
      </c>
      <c r="G99" s="176"/>
      <c r="H99" s="176"/>
      <c r="I99" s="179"/>
      <c r="J99" s="190">
        <f>BK99</f>
        <v>0</v>
      </c>
      <c r="K99" s="176"/>
      <c r="L99" s="181"/>
      <c r="M99" s="182"/>
      <c r="N99" s="183"/>
      <c r="O99" s="183"/>
      <c r="P99" s="184">
        <f>SUM(P100:P104)</f>
        <v>0</v>
      </c>
      <c r="Q99" s="183"/>
      <c r="R99" s="184">
        <f>SUM(R100:R104)</f>
        <v>0</v>
      </c>
      <c r="S99" s="183"/>
      <c r="T99" s="185">
        <f>SUM(T100:T104)</f>
        <v>0</v>
      </c>
      <c r="AR99" s="186" t="s">
        <v>219</v>
      </c>
      <c r="AT99" s="187" t="s">
        <v>73</v>
      </c>
      <c r="AU99" s="187" t="s">
        <v>82</v>
      </c>
      <c r="AY99" s="186" t="s">
        <v>130</v>
      </c>
      <c r="BK99" s="188">
        <f>SUM(BK100:BK104)</f>
        <v>0</v>
      </c>
    </row>
    <row r="100" spans="2:65" s="1" customFormat="1" ht="14.4" customHeight="1">
      <c r="B100" s="40"/>
      <c r="C100" s="191" t="s">
        <v>313</v>
      </c>
      <c r="D100" s="191" t="s">
        <v>132</v>
      </c>
      <c r="E100" s="192" t="s">
        <v>717</v>
      </c>
      <c r="F100" s="193" t="s">
        <v>718</v>
      </c>
      <c r="G100" s="194" t="s">
        <v>677</v>
      </c>
      <c r="H100" s="195">
        <v>1</v>
      </c>
      <c r="I100" s="196"/>
      <c r="J100" s="197">
        <f>ROUND(I100*H100,2)</f>
        <v>0</v>
      </c>
      <c r="K100" s="193" t="s">
        <v>21</v>
      </c>
      <c r="L100" s="60"/>
      <c r="M100" s="198" t="s">
        <v>21</v>
      </c>
      <c r="N100" s="199" t="s">
        <v>45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678</v>
      </c>
      <c r="AT100" s="23" t="s">
        <v>132</v>
      </c>
      <c r="AU100" s="23" t="s">
        <v>84</v>
      </c>
      <c r="AY100" s="23" t="s">
        <v>130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82</v>
      </c>
      <c r="BK100" s="202">
        <f>ROUND(I100*H100,2)</f>
        <v>0</v>
      </c>
      <c r="BL100" s="23" t="s">
        <v>678</v>
      </c>
      <c r="BM100" s="23" t="s">
        <v>719</v>
      </c>
    </row>
    <row r="101" spans="2:65" s="1" customFormat="1" ht="14.4" customHeight="1">
      <c r="B101" s="40"/>
      <c r="C101" s="191" t="s">
        <v>328</v>
      </c>
      <c r="D101" s="191" t="s">
        <v>132</v>
      </c>
      <c r="E101" s="192" t="s">
        <v>720</v>
      </c>
      <c r="F101" s="193" t="s">
        <v>721</v>
      </c>
      <c r="G101" s="194" t="s">
        <v>677</v>
      </c>
      <c r="H101" s="195">
        <v>1</v>
      </c>
      <c r="I101" s="196"/>
      <c r="J101" s="197">
        <f>ROUND(I101*H101,2)</f>
        <v>0</v>
      </c>
      <c r="K101" s="193" t="s">
        <v>21</v>
      </c>
      <c r="L101" s="60"/>
      <c r="M101" s="198" t="s">
        <v>21</v>
      </c>
      <c r="N101" s="199" t="s">
        <v>45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678</v>
      </c>
      <c r="AT101" s="23" t="s">
        <v>132</v>
      </c>
      <c r="AU101" s="23" t="s">
        <v>84</v>
      </c>
      <c r="AY101" s="23" t="s">
        <v>130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82</v>
      </c>
      <c r="BK101" s="202">
        <f>ROUND(I101*H101,2)</f>
        <v>0</v>
      </c>
      <c r="BL101" s="23" t="s">
        <v>678</v>
      </c>
      <c r="BM101" s="23" t="s">
        <v>722</v>
      </c>
    </row>
    <row r="102" spans="2:65" s="1" customFormat="1" ht="14.4" customHeight="1">
      <c r="B102" s="40"/>
      <c r="C102" s="191" t="s">
        <v>332</v>
      </c>
      <c r="D102" s="191" t="s">
        <v>132</v>
      </c>
      <c r="E102" s="192" t="s">
        <v>723</v>
      </c>
      <c r="F102" s="193" t="s">
        <v>724</v>
      </c>
      <c r="G102" s="194" t="s">
        <v>135</v>
      </c>
      <c r="H102" s="195">
        <v>200</v>
      </c>
      <c r="I102" s="196"/>
      <c r="J102" s="197">
        <f>ROUND(I102*H102,2)</f>
        <v>0</v>
      </c>
      <c r="K102" s="193" t="s">
        <v>21</v>
      </c>
      <c r="L102" s="60"/>
      <c r="M102" s="198" t="s">
        <v>21</v>
      </c>
      <c r="N102" s="199" t="s">
        <v>45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678</v>
      </c>
      <c r="AT102" s="23" t="s">
        <v>132</v>
      </c>
      <c r="AU102" s="23" t="s">
        <v>84</v>
      </c>
      <c r="AY102" s="23" t="s">
        <v>130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82</v>
      </c>
      <c r="BK102" s="202">
        <f>ROUND(I102*H102,2)</f>
        <v>0</v>
      </c>
      <c r="BL102" s="23" t="s">
        <v>678</v>
      </c>
      <c r="BM102" s="23" t="s">
        <v>725</v>
      </c>
    </row>
    <row r="103" spans="2:65" s="1" customFormat="1" ht="14.4" customHeight="1">
      <c r="B103" s="40"/>
      <c r="C103" s="191" t="s">
        <v>336</v>
      </c>
      <c r="D103" s="191" t="s">
        <v>132</v>
      </c>
      <c r="E103" s="192" t="s">
        <v>726</v>
      </c>
      <c r="F103" s="193" t="s">
        <v>727</v>
      </c>
      <c r="G103" s="194" t="s">
        <v>677</v>
      </c>
      <c r="H103" s="195">
        <v>1</v>
      </c>
      <c r="I103" s="196"/>
      <c r="J103" s="197">
        <f>ROUND(I103*H103,2)</f>
        <v>0</v>
      </c>
      <c r="K103" s="193" t="s">
        <v>21</v>
      </c>
      <c r="L103" s="60"/>
      <c r="M103" s="198" t="s">
        <v>21</v>
      </c>
      <c r="N103" s="199" t="s">
        <v>45</v>
      </c>
      <c r="O103" s="41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678</v>
      </c>
      <c r="AT103" s="23" t="s">
        <v>132</v>
      </c>
      <c r="AU103" s="23" t="s">
        <v>84</v>
      </c>
      <c r="AY103" s="23" t="s">
        <v>130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82</v>
      </c>
      <c r="BK103" s="202">
        <f>ROUND(I103*H103,2)</f>
        <v>0</v>
      </c>
      <c r="BL103" s="23" t="s">
        <v>678</v>
      </c>
      <c r="BM103" s="23" t="s">
        <v>728</v>
      </c>
    </row>
    <row r="104" spans="2:65" s="1" customFormat="1" ht="14.4" customHeight="1">
      <c r="B104" s="40"/>
      <c r="C104" s="191" t="s">
        <v>351</v>
      </c>
      <c r="D104" s="191" t="s">
        <v>132</v>
      </c>
      <c r="E104" s="192" t="s">
        <v>729</v>
      </c>
      <c r="F104" s="193" t="s">
        <v>730</v>
      </c>
      <c r="G104" s="194" t="s">
        <v>677</v>
      </c>
      <c r="H104" s="195">
        <v>1</v>
      </c>
      <c r="I104" s="196"/>
      <c r="J104" s="197">
        <f>ROUND(I104*H104,2)</f>
        <v>0</v>
      </c>
      <c r="K104" s="193" t="s">
        <v>21</v>
      </c>
      <c r="L104" s="60"/>
      <c r="M104" s="198" t="s">
        <v>21</v>
      </c>
      <c r="N104" s="246" t="s">
        <v>45</v>
      </c>
      <c r="O104" s="247"/>
      <c r="P104" s="248">
        <f>O104*H104</f>
        <v>0</v>
      </c>
      <c r="Q104" s="248">
        <v>0</v>
      </c>
      <c r="R104" s="248">
        <f>Q104*H104</f>
        <v>0</v>
      </c>
      <c r="S104" s="248">
        <v>0</v>
      </c>
      <c r="T104" s="249">
        <f>S104*H104</f>
        <v>0</v>
      </c>
      <c r="AR104" s="23" t="s">
        <v>678</v>
      </c>
      <c r="AT104" s="23" t="s">
        <v>132</v>
      </c>
      <c r="AU104" s="23" t="s">
        <v>84</v>
      </c>
      <c r="AY104" s="23" t="s">
        <v>130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82</v>
      </c>
      <c r="BK104" s="202">
        <f>ROUND(I104*H104,2)</f>
        <v>0</v>
      </c>
      <c r="BL104" s="23" t="s">
        <v>678</v>
      </c>
      <c r="BM104" s="23" t="s">
        <v>731</v>
      </c>
    </row>
    <row r="105" spans="2:65" s="1" customFormat="1" ht="6.9" customHeight="1">
      <c r="B105" s="55"/>
      <c r="C105" s="56"/>
      <c r="D105" s="56"/>
      <c r="E105" s="56"/>
      <c r="F105" s="56"/>
      <c r="G105" s="56"/>
      <c r="H105" s="56"/>
      <c r="I105" s="138"/>
      <c r="J105" s="56"/>
      <c r="K105" s="56"/>
      <c r="L105" s="60"/>
    </row>
  </sheetData>
  <sheetProtection algorithmName="SHA-512" hashValue="h2YAgGMIHjaPSd7iRAea01pQSJJbO5gXtC8rKaZWHRZdNKKDacNXIpIlL6F0VFSxrTIWN0QSXoXTfQpXivWSNA==" saltValue="5otcvTOqxcYJ8pCilDzgQiGPc8/nOdUaw9qFRXxe2j3kEhTB9ShQBdACUd+4ef5eiR+VMrYPOoujfrOKLkYfVQ==" spinCount="100000" sheet="1" objects="1" scenarios="1" formatColumns="0" formatRows="0" autoFilter="0"/>
  <autoFilter ref="C81:K104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50" customWidth="1"/>
    <col min="2" max="2" width="1.7109375" style="250" customWidth="1"/>
    <col min="3" max="4" width="5" style="250" customWidth="1"/>
    <col min="5" max="5" width="11.7109375" style="250" customWidth="1"/>
    <col min="6" max="6" width="9.140625" style="250" customWidth="1"/>
    <col min="7" max="7" width="5" style="250" customWidth="1"/>
    <col min="8" max="8" width="77.85546875" style="250" customWidth="1"/>
    <col min="9" max="10" width="20" style="250" customWidth="1"/>
    <col min="11" max="11" width="1.7109375" style="250" customWidth="1"/>
  </cols>
  <sheetData>
    <row r="1" spans="2:11" ht="37.5" customHeight="1"/>
    <row r="2" spans="2:1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4" customFormat="1" ht="45" customHeight="1">
      <c r="B3" s="254"/>
      <c r="C3" s="378" t="s">
        <v>732</v>
      </c>
      <c r="D3" s="378"/>
      <c r="E3" s="378"/>
      <c r="F3" s="378"/>
      <c r="G3" s="378"/>
      <c r="H3" s="378"/>
      <c r="I3" s="378"/>
      <c r="J3" s="378"/>
      <c r="K3" s="255"/>
    </row>
    <row r="4" spans="2:11" ht="25.5" customHeight="1">
      <c r="B4" s="256"/>
      <c r="C4" s="382" t="s">
        <v>733</v>
      </c>
      <c r="D4" s="382"/>
      <c r="E4" s="382"/>
      <c r="F4" s="382"/>
      <c r="G4" s="382"/>
      <c r="H4" s="382"/>
      <c r="I4" s="382"/>
      <c r="J4" s="382"/>
      <c r="K4" s="257"/>
    </row>
    <row r="5" spans="2:1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ht="15" customHeight="1">
      <c r="B6" s="256"/>
      <c r="C6" s="381" t="s">
        <v>734</v>
      </c>
      <c r="D6" s="381"/>
      <c r="E6" s="381"/>
      <c r="F6" s="381"/>
      <c r="G6" s="381"/>
      <c r="H6" s="381"/>
      <c r="I6" s="381"/>
      <c r="J6" s="381"/>
      <c r="K6" s="257"/>
    </row>
    <row r="7" spans="2:11" ht="15" customHeight="1">
      <c r="B7" s="260"/>
      <c r="C7" s="381" t="s">
        <v>735</v>
      </c>
      <c r="D7" s="381"/>
      <c r="E7" s="381"/>
      <c r="F7" s="381"/>
      <c r="G7" s="381"/>
      <c r="H7" s="381"/>
      <c r="I7" s="381"/>
      <c r="J7" s="381"/>
      <c r="K7" s="257"/>
    </row>
    <row r="8" spans="2:1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ht="17.399999999999999" customHeight="1">
      <c r="B9" s="260"/>
      <c r="C9" s="381" t="s">
        <v>736</v>
      </c>
      <c r="D9" s="381"/>
      <c r="E9" s="381"/>
      <c r="F9" s="381"/>
      <c r="G9" s="381"/>
      <c r="H9" s="381"/>
      <c r="I9" s="381"/>
      <c r="J9" s="381"/>
      <c r="K9" s="257"/>
    </row>
    <row r="10" spans="2:11" ht="33.6" customHeight="1">
      <c r="B10" s="260"/>
      <c r="C10" s="259"/>
      <c r="D10" s="381" t="s">
        <v>737</v>
      </c>
      <c r="E10" s="381"/>
      <c r="F10" s="381"/>
      <c r="G10" s="381"/>
      <c r="H10" s="381"/>
      <c r="I10" s="381"/>
      <c r="J10" s="381"/>
      <c r="K10" s="257"/>
    </row>
    <row r="11" spans="2:11" ht="15" customHeight="1">
      <c r="B11" s="260"/>
      <c r="C11" s="261"/>
      <c r="D11" s="381" t="s">
        <v>738</v>
      </c>
      <c r="E11" s="381"/>
      <c r="F11" s="381"/>
      <c r="G11" s="381"/>
      <c r="H11" s="381"/>
      <c r="I11" s="381"/>
      <c r="J11" s="381"/>
      <c r="K11" s="257"/>
    </row>
    <row r="12" spans="2:11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spans="2:11" ht="15" customHeight="1">
      <c r="B13" s="260"/>
      <c r="C13" s="261"/>
      <c r="D13" s="381" t="s">
        <v>739</v>
      </c>
      <c r="E13" s="381"/>
      <c r="F13" s="381"/>
      <c r="G13" s="381"/>
      <c r="H13" s="381"/>
      <c r="I13" s="381"/>
      <c r="J13" s="381"/>
      <c r="K13" s="257"/>
    </row>
    <row r="14" spans="2:11" ht="15" customHeight="1">
      <c r="B14" s="260"/>
      <c r="C14" s="261"/>
      <c r="D14" s="381" t="s">
        <v>740</v>
      </c>
      <c r="E14" s="381"/>
      <c r="F14" s="381"/>
      <c r="G14" s="381"/>
      <c r="H14" s="381"/>
      <c r="I14" s="381"/>
      <c r="J14" s="381"/>
      <c r="K14" s="257"/>
    </row>
    <row r="15" spans="2:11" ht="15" customHeight="1">
      <c r="B15" s="260"/>
      <c r="C15" s="261"/>
      <c r="D15" s="381" t="s">
        <v>741</v>
      </c>
      <c r="E15" s="381"/>
      <c r="F15" s="381"/>
      <c r="G15" s="381"/>
      <c r="H15" s="381"/>
      <c r="I15" s="381"/>
      <c r="J15" s="381"/>
      <c r="K15" s="257"/>
    </row>
    <row r="16" spans="2:11" ht="15" customHeight="1">
      <c r="B16" s="260"/>
      <c r="C16" s="261"/>
      <c r="D16" s="261"/>
      <c r="E16" s="262" t="s">
        <v>81</v>
      </c>
      <c r="F16" s="381" t="s">
        <v>742</v>
      </c>
      <c r="G16" s="381"/>
      <c r="H16" s="381"/>
      <c r="I16" s="381"/>
      <c r="J16" s="381"/>
      <c r="K16" s="257"/>
    </row>
    <row r="17" spans="2:11" ht="15" customHeight="1">
      <c r="B17" s="260"/>
      <c r="C17" s="261"/>
      <c r="D17" s="261"/>
      <c r="E17" s="262" t="s">
        <v>743</v>
      </c>
      <c r="F17" s="381" t="s">
        <v>744</v>
      </c>
      <c r="G17" s="381"/>
      <c r="H17" s="381"/>
      <c r="I17" s="381"/>
      <c r="J17" s="381"/>
      <c r="K17" s="257"/>
    </row>
    <row r="18" spans="2:11" ht="15" customHeight="1">
      <c r="B18" s="260"/>
      <c r="C18" s="261"/>
      <c r="D18" s="261"/>
      <c r="E18" s="262" t="s">
        <v>745</v>
      </c>
      <c r="F18" s="381" t="s">
        <v>746</v>
      </c>
      <c r="G18" s="381"/>
      <c r="H18" s="381"/>
      <c r="I18" s="381"/>
      <c r="J18" s="381"/>
      <c r="K18" s="257"/>
    </row>
    <row r="19" spans="2:11" ht="15" customHeight="1">
      <c r="B19" s="260"/>
      <c r="C19" s="261"/>
      <c r="D19" s="261"/>
      <c r="E19" s="262" t="s">
        <v>747</v>
      </c>
      <c r="F19" s="381" t="s">
        <v>748</v>
      </c>
      <c r="G19" s="381"/>
      <c r="H19" s="381"/>
      <c r="I19" s="381"/>
      <c r="J19" s="381"/>
      <c r="K19" s="257"/>
    </row>
    <row r="20" spans="2:11" ht="15" customHeight="1">
      <c r="B20" s="260"/>
      <c r="C20" s="261"/>
      <c r="D20" s="261"/>
      <c r="E20" s="262" t="s">
        <v>749</v>
      </c>
      <c r="F20" s="381" t="s">
        <v>750</v>
      </c>
      <c r="G20" s="381"/>
      <c r="H20" s="381"/>
      <c r="I20" s="381"/>
      <c r="J20" s="381"/>
      <c r="K20" s="257"/>
    </row>
    <row r="21" spans="2:11" ht="15" customHeight="1">
      <c r="B21" s="260"/>
      <c r="C21" s="261"/>
      <c r="D21" s="261"/>
      <c r="E21" s="262" t="s">
        <v>751</v>
      </c>
      <c r="F21" s="381" t="s">
        <v>752</v>
      </c>
      <c r="G21" s="381"/>
      <c r="H21" s="381"/>
      <c r="I21" s="381"/>
      <c r="J21" s="381"/>
      <c r="K21" s="257"/>
    </row>
    <row r="22" spans="2:11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spans="2:11" ht="15" customHeight="1">
      <c r="B23" s="260"/>
      <c r="C23" s="381" t="s">
        <v>753</v>
      </c>
      <c r="D23" s="381"/>
      <c r="E23" s="381"/>
      <c r="F23" s="381"/>
      <c r="G23" s="381"/>
      <c r="H23" s="381"/>
      <c r="I23" s="381"/>
      <c r="J23" s="381"/>
      <c r="K23" s="257"/>
    </row>
    <row r="24" spans="2:11" ht="15" customHeight="1">
      <c r="B24" s="260"/>
      <c r="C24" s="381" t="s">
        <v>754</v>
      </c>
      <c r="D24" s="381"/>
      <c r="E24" s="381"/>
      <c r="F24" s="381"/>
      <c r="G24" s="381"/>
      <c r="H24" s="381"/>
      <c r="I24" s="381"/>
      <c r="J24" s="381"/>
      <c r="K24" s="257"/>
    </row>
    <row r="25" spans="2:11" ht="15" customHeight="1">
      <c r="B25" s="260"/>
      <c r="C25" s="259"/>
      <c r="D25" s="381" t="s">
        <v>755</v>
      </c>
      <c r="E25" s="381"/>
      <c r="F25" s="381"/>
      <c r="G25" s="381"/>
      <c r="H25" s="381"/>
      <c r="I25" s="381"/>
      <c r="J25" s="381"/>
      <c r="K25" s="257"/>
    </row>
    <row r="26" spans="2:11" ht="15" customHeight="1">
      <c r="B26" s="260"/>
      <c r="C26" s="261"/>
      <c r="D26" s="381" t="s">
        <v>756</v>
      </c>
      <c r="E26" s="381"/>
      <c r="F26" s="381"/>
      <c r="G26" s="381"/>
      <c r="H26" s="381"/>
      <c r="I26" s="381"/>
      <c r="J26" s="381"/>
      <c r="K26" s="257"/>
    </row>
    <row r="27" spans="2:11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spans="2:11" ht="15" customHeight="1">
      <c r="B28" s="260"/>
      <c r="C28" s="261"/>
      <c r="D28" s="381" t="s">
        <v>757</v>
      </c>
      <c r="E28" s="381"/>
      <c r="F28" s="381"/>
      <c r="G28" s="381"/>
      <c r="H28" s="381"/>
      <c r="I28" s="381"/>
      <c r="J28" s="381"/>
      <c r="K28" s="257"/>
    </row>
    <row r="29" spans="2:11" ht="15" customHeight="1">
      <c r="B29" s="260"/>
      <c r="C29" s="261"/>
      <c r="D29" s="381" t="s">
        <v>758</v>
      </c>
      <c r="E29" s="381"/>
      <c r="F29" s="381"/>
      <c r="G29" s="381"/>
      <c r="H29" s="381"/>
      <c r="I29" s="381"/>
      <c r="J29" s="381"/>
      <c r="K29" s="257"/>
    </row>
    <row r="30" spans="2:11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spans="2:11" ht="15" customHeight="1">
      <c r="B31" s="260"/>
      <c r="C31" s="261"/>
      <c r="D31" s="381" t="s">
        <v>759</v>
      </c>
      <c r="E31" s="381"/>
      <c r="F31" s="381"/>
      <c r="G31" s="381"/>
      <c r="H31" s="381"/>
      <c r="I31" s="381"/>
      <c r="J31" s="381"/>
      <c r="K31" s="257"/>
    </row>
    <row r="32" spans="2:11" ht="15" customHeight="1">
      <c r="B32" s="260"/>
      <c r="C32" s="261"/>
      <c r="D32" s="381" t="s">
        <v>760</v>
      </c>
      <c r="E32" s="381"/>
      <c r="F32" s="381"/>
      <c r="G32" s="381"/>
      <c r="H32" s="381"/>
      <c r="I32" s="381"/>
      <c r="J32" s="381"/>
      <c r="K32" s="257"/>
    </row>
    <row r="33" spans="2:11" ht="15" customHeight="1">
      <c r="B33" s="260"/>
      <c r="C33" s="261"/>
      <c r="D33" s="381" t="s">
        <v>761</v>
      </c>
      <c r="E33" s="381"/>
      <c r="F33" s="381"/>
      <c r="G33" s="381"/>
      <c r="H33" s="381"/>
      <c r="I33" s="381"/>
      <c r="J33" s="381"/>
      <c r="K33" s="257"/>
    </row>
    <row r="34" spans="2:11" ht="15" customHeight="1">
      <c r="B34" s="260"/>
      <c r="C34" s="261"/>
      <c r="D34" s="259"/>
      <c r="E34" s="263" t="s">
        <v>115</v>
      </c>
      <c r="F34" s="259"/>
      <c r="G34" s="381" t="s">
        <v>762</v>
      </c>
      <c r="H34" s="381"/>
      <c r="I34" s="381"/>
      <c r="J34" s="381"/>
      <c r="K34" s="257"/>
    </row>
    <row r="35" spans="2:11" ht="30.75" customHeight="1">
      <c r="B35" s="260"/>
      <c r="C35" s="261"/>
      <c r="D35" s="259"/>
      <c r="E35" s="263" t="s">
        <v>763</v>
      </c>
      <c r="F35" s="259"/>
      <c r="G35" s="381" t="s">
        <v>764</v>
      </c>
      <c r="H35" s="381"/>
      <c r="I35" s="381"/>
      <c r="J35" s="381"/>
      <c r="K35" s="257"/>
    </row>
    <row r="36" spans="2:11" ht="15" customHeight="1">
      <c r="B36" s="260"/>
      <c r="C36" s="261"/>
      <c r="D36" s="259"/>
      <c r="E36" s="263" t="s">
        <v>55</v>
      </c>
      <c r="F36" s="259"/>
      <c r="G36" s="381" t="s">
        <v>765</v>
      </c>
      <c r="H36" s="381"/>
      <c r="I36" s="381"/>
      <c r="J36" s="381"/>
      <c r="K36" s="257"/>
    </row>
    <row r="37" spans="2:11" ht="15" customHeight="1">
      <c r="B37" s="260"/>
      <c r="C37" s="261"/>
      <c r="D37" s="259"/>
      <c r="E37" s="263" t="s">
        <v>116</v>
      </c>
      <c r="F37" s="259"/>
      <c r="G37" s="381" t="s">
        <v>766</v>
      </c>
      <c r="H37" s="381"/>
      <c r="I37" s="381"/>
      <c r="J37" s="381"/>
      <c r="K37" s="257"/>
    </row>
    <row r="38" spans="2:11" ht="15" customHeight="1">
      <c r="B38" s="260"/>
      <c r="C38" s="261"/>
      <c r="D38" s="259"/>
      <c r="E38" s="263" t="s">
        <v>117</v>
      </c>
      <c r="F38" s="259"/>
      <c r="G38" s="381" t="s">
        <v>767</v>
      </c>
      <c r="H38" s="381"/>
      <c r="I38" s="381"/>
      <c r="J38" s="381"/>
      <c r="K38" s="257"/>
    </row>
    <row r="39" spans="2:11" ht="15" customHeight="1">
      <c r="B39" s="260"/>
      <c r="C39" s="261"/>
      <c r="D39" s="259"/>
      <c r="E39" s="263" t="s">
        <v>118</v>
      </c>
      <c r="F39" s="259"/>
      <c r="G39" s="381" t="s">
        <v>768</v>
      </c>
      <c r="H39" s="381"/>
      <c r="I39" s="381"/>
      <c r="J39" s="381"/>
      <c r="K39" s="257"/>
    </row>
    <row r="40" spans="2:11" ht="15" customHeight="1">
      <c r="B40" s="260"/>
      <c r="C40" s="261"/>
      <c r="D40" s="259"/>
      <c r="E40" s="263" t="s">
        <v>769</v>
      </c>
      <c r="F40" s="259"/>
      <c r="G40" s="381" t="s">
        <v>770</v>
      </c>
      <c r="H40" s="381"/>
      <c r="I40" s="381"/>
      <c r="J40" s="381"/>
      <c r="K40" s="257"/>
    </row>
    <row r="41" spans="2:11" ht="15" customHeight="1">
      <c r="B41" s="260"/>
      <c r="C41" s="261"/>
      <c r="D41" s="259"/>
      <c r="E41" s="263"/>
      <c r="F41" s="259"/>
      <c r="G41" s="381" t="s">
        <v>771</v>
      </c>
      <c r="H41" s="381"/>
      <c r="I41" s="381"/>
      <c r="J41" s="381"/>
      <c r="K41" s="257"/>
    </row>
    <row r="42" spans="2:11" ht="15" customHeight="1">
      <c r="B42" s="260"/>
      <c r="C42" s="261"/>
      <c r="D42" s="259"/>
      <c r="E42" s="263" t="s">
        <v>772</v>
      </c>
      <c r="F42" s="259"/>
      <c r="G42" s="381" t="s">
        <v>773</v>
      </c>
      <c r="H42" s="381"/>
      <c r="I42" s="381"/>
      <c r="J42" s="381"/>
      <c r="K42" s="257"/>
    </row>
    <row r="43" spans="2:11" ht="15" customHeight="1">
      <c r="B43" s="260"/>
      <c r="C43" s="261"/>
      <c r="D43" s="259"/>
      <c r="E43" s="263" t="s">
        <v>120</v>
      </c>
      <c r="F43" s="259"/>
      <c r="G43" s="381" t="s">
        <v>774</v>
      </c>
      <c r="H43" s="381"/>
      <c r="I43" s="381"/>
      <c r="J43" s="381"/>
      <c r="K43" s="257"/>
    </row>
    <row r="44" spans="2:11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spans="2:11" ht="15" customHeight="1">
      <c r="B45" s="260"/>
      <c r="C45" s="261"/>
      <c r="D45" s="381" t="s">
        <v>775</v>
      </c>
      <c r="E45" s="381"/>
      <c r="F45" s="381"/>
      <c r="G45" s="381"/>
      <c r="H45" s="381"/>
      <c r="I45" s="381"/>
      <c r="J45" s="381"/>
      <c r="K45" s="257"/>
    </row>
    <row r="46" spans="2:11" ht="15" customHeight="1">
      <c r="B46" s="260"/>
      <c r="C46" s="261"/>
      <c r="D46" s="261"/>
      <c r="E46" s="381" t="s">
        <v>776</v>
      </c>
      <c r="F46" s="381"/>
      <c r="G46" s="381"/>
      <c r="H46" s="381"/>
      <c r="I46" s="381"/>
      <c r="J46" s="381"/>
      <c r="K46" s="257"/>
    </row>
    <row r="47" spans="2:11" ht="15" customHeight="1">
      <c r="B47" s="260"/>
      <c r="C47" s="261"/>
      <c r="D47" s="261"/>
      <c r="E47" s="381" t="s">
        <v>777</v>
      </c>
      <c r="F47" s="381"/>
      <c r="G47" s="381"/>
      <c r="H47" s="381"/>
      <c r="I47" s="381"/>
      <c r="J47" s="381"/>
      <c r="K47" s="257"/>
    </row>
    <row r="48" spans="2:11" ht="15" customHeight="1">
      <c r="B48" s="260"/>
      <c r="C48" s="261"/>
      <c r="D48" s="261"/>
      <c r="E48" s="381" t="s">
        <v>778</v>
      </c>
      <c r="F48" s="381"/>
      <c r="G48" s="381"/>
      <c r="H48" s="381"/>
      <c r="I48" s="381"/>
      <c r="J48" s="381"/>
      <c r="K48" s="257"/>
    </row>
    <row r="49" spans="2:11" ht="15" customHeight="1">
      <c r="B49" s="260"/>
      <c r="C49" s="261"/>
      <c r="D49" s="381" t="s">
        <v>779</v>
      </c>
      <c r="E49" s="381"/>
      <c r="F49" s="381"/>
      <c r="G49" s="381"/>
      <c r="H49" s="381"/>
      <c r="I49" s="381"/>
      <c r="J49" s="381"/>
      <c r="K49" s="257"/>
    </row>
    <row r="50" spans="2:11" ht="25.5" customHeight="1">
      <c r="B50" s="256"/>
      <c r="C50" s="382" t="s">
        <v>780</v>
      </c>
      <c r="D50" s="382"/>
      <c r="E50" s="382"/>
      <c r="F50" s="382"/>
      <c r="G50" s="382"/>
      <c r="H50" s="382"/>
      <c r="I50" s="382"/>
      <c r="J50" s="382"/>
      <c r="K50" s="257"/>
    </row>
    <row r="51" spans="2:11" ht="5.25" customHeight="1">
      <c r="B51" s="256"/>
      <c r="C51" s="258"/>
      <c r="D51" s="258"/>
      <c r="E51" s="258"/>
      <c r="F51" s="258"/>
      <c r="G51" s="258"/>
      <c r="H51" s="258"/>
      <c r="I51" s="258"/>
      <c r="J51" s="258"/>
      <c r="K51" s="257"/>
    </row>
    <row r="52" spans="2:11" ht="15" customHeight="1">
      <c r="B52" s="256"/>
      <c r="C52" s="381" t="s">
        <v>781</v>
      </c>
      <c r="D52" s="381"/>
      <c r="E52" s="381"/>
      <c r="F52" s="381"/>
      <c r="G52" s="381"/>
      <c r="H52" s="381"/>
      <c r="I52" s="381"/>
      <c r="J52" s="381"/>
      <c r="K52" s="257"/>
    </row>
    <row r="53" spans="2:11" ht="15" customHeight="1">
      <c r="B53" s="256"/>
      <c r="C53" s="381" t="s">
        <v>782</v>
      </c>
      <c r="D53" s="381"/>
      <c r="E53" s="381"/>
      <c r="F53" s="381"/>
      <c r="G53" s="381"/>
      <c r="H53" s="381"/>
      <c r="I53" s="381"/>
      <c r="J53" s="381"/>
      <c r="K53" s="257"/>
    </row>
    <row r="54" spans="2:11" ht="12.75" customHeight="1">
      <c r="B54" s="256"/>
      <c r="C54" s="259"/>
      <c r="D54" s="259"/>
      <c r="E54" s="259"/>
      <c r="F54" s="259"/>
      <c r="G54" s="259"/>
      <c r="H54" s="259"/>
      <c r="I54" s="259"/>
      <c r="J54" s="259"/>
      <c r="K54" s="257"/>
    </row>
    <row r="55" spans="2:11" ht="15" customHeight="1">
      <c r="B55" s="256"/>
      <c r="C55" s="381" t="s">
        <v>783</v>
      </c>
      <c r="D55" s="381"/>
      <c r="E55" s="381"/>
      <c r="F55" s="381"/>
      <c r="G55" s="381"/>
      <c r="H55" s="381"/>
      <c r="I55" s="381"/>
      <c r="J55" s="381"/>
      <c r="K55" s="257"/>
    </row>
    <row r="56" spans="2:11" ht="15" customHeight="1">
      <c r="B56" s="256"/>
      <c r="C56" s="261"/>
      <c r="D56" s="381" t="s">
        <v>784</v>
      </c>
      <c r="E56" s="381"/>
      <c r="F56" s="381"/>
      <c r="G56" s="381"/>
      <c r="H56" s="381"/>
      <c r="I56" s="381"/>
      <c r="J56" s="381"/>
      <c r="K56" s="257"/>
    </row>
    <row r="57" spans="2:11" ht="15" customHeight="1">
      <c r="B57" s="256"/>
      <c r="C57" s="261"/>
      <c r="D57" s="381" t="s">
        <v>785</v>
      </c>
      <c r="E57" s="381"/>
      <c r="F57" s="381"/>
      <c r="G57" s="381"/>
      <c r="H57" s="381"/>
      <c r="I57" s="381"/>
      <c r="J57" s="381"/>
      <c r="K57" s="257"/>
    </row>
    <row r="58" spans="2:11" ht="15" customHeight="1">
      <c r="B58" s="256"/>
      <c r="C58" s="261"/>
      <c r="D58" s="381" t="s">
        <v>786</v>
      </c>
      <c r="E58" s="381"/>
      <c r="F58" s="381"/>
      <c r="G58" s="381"/>
      <c r="H58" s="381"/>
      <c r="I58" s="381"/>
      <c r="J58" s="381"/>
      <c r="K58" s="257"/>
    </row>
    <row r="59" spans="2:11" ht="15" customHeight="1">
      <c r="B59" s="256"/>
      <c r="C59" s="261"/>
      <c r="D59" s="381" t="s">
        <v>787</v>
      </c>
      <c r="E59" s="381"/>
      <c r="F59" s="381"/>
      <c r="G59" s="381"/>
      <c r="H59" s="381"/>
      <c r="I59" s="381"/>
      <c r="J59" s="381"/>
      <c r="K59" s="257"/>
    </row>
    <row r="60" spans="2:11" ht="15" customHeight="1">
      <c r="B60" s="256"/>
      <c r="C60" s="261"/>
      <c r="D60" s="380" t="s">
        <v>788</v>
      </c>
      <c r="E60" s="380"/>
      <c r="F60" s="380"/>
      <c r="G60" s="380"/>
      <c r="H60" s="380"/>
      <c r="I60" s="380"/>
      <c r="J60" s="380"/>
      <c r="K60" s="257"/>
    </row>
    <row r="61" spans="2:11" ht="15" customHeight="1">
      <c r="B61" s="256"/>
      <c r="C61" s="261"/>
      <c r="D61" s="381" t="s">
        <v>789</v>
      </c>
      <c r="E61" s="381"/>
      <c r="F61" s="381"/>
      <c r="G61" s="381"/>
      <c r="H61" s="381"/>
      <c r="I61" s="381"/>
      <c r="J61" s="381"/>
      <c r="K61" s="257"/>
    </row>
    <row r="62" spans="2:11" ht="12.75" customHeight="1">
      <c r="B62" s="256"/>
      <c r="C62" s="261"/>
      <c r="D62" s="261"/>
      <c r="E62" s="264"/>
      <c r="F62" s="261"/>
      <c r="G62" s="261"/>
      <c r="H62" s="261"/>
      <c r="I62" s="261"/>
      <c r="J62" s="261"/>
      <c r="K62" s="257"/>
    </row>
    <row r="63" spans="2:11" ht="15" customHeight="1">
      <c r="B63" s="256"/>
      <c r="C63" s="261"/>
      <c r="D63" s="381" t="s">
        <v>790</v>
      </c>
      <c r="E63" s="381"/>
      <c r="F63" s="381"/>
      <c r="G63" s="381"/>
      <c r="H63" s="381"/>
      <c r="I63" s="381"/>
      <c r="J63" s="381"/>
      <c r="K63" s="257"/>
    </row>
    <row r="64" spans="2:11" ht="15" customHeight="1">
      <c r="B64" s="256"/>
      <c r="C64" s="261"/>
      <c r="D64" s="380" t="s">
        <v>791</v>
      </c>
      <c r="E64" s="380"/>
      <c r="F64" s="380"/>
      <c r="G64" s="380"/>
      <c r="H64" s="380"/>
      <c r="I64" s="380"/>
      <c r="J64" s="380"/>
      <c r="K64" s="257"/>
    </row>
    <row r="65" spans="2:11" ht="15" customHeight="1">
      <c r="B65" s="256"/>
      <c r="C65" s="261"/>
      <c r="D65" s="381" t="s">
        <v>792</v>
      </c>
      <c r="E65" s="381"/>
      <c r="F65" s="381"/>
      <c r="G65" s="381"/>
      <c r="H65" s="381"/>
      <c r="I65" s="381"/>
      <c r="J65" s="381"/>
      <c r="K65" s="257"/>
    </row>
    <row r="66" spans="2:11" ht="15" customHeight="1">
      <c r="B66" s="256"/>
      <c r="C66" s="261"/>
      <c r="D66" s="381" t="s">
        <v>793</v>
      </c>
      <c r="E66" s="381"/>
      <c r="F66" s="381"/>
      <c r="G66" s="381"/>
      <c r="H66" s="381"/>
      <c r="I66" s="381"/>
      <c r="J66" s="381"/>
      <c r="K66" s="257"/>
    </row>
    <row r="67" spans="2:11" ht="15" customHeight="1">
      <c r="B67" s="256"/>
      <c r="C67" s="261"/>
      <c r="D67" s="381" t="s">
        <v>794</v>
      </c>
      <c r="E67" s="381"/>
      <c r="F67" s="381"/>
      <c r="G67" s="381"/>
      <c r="H67" s="381"/>
      <c r="I67" s="381"/>
      <c r="J67" s="381"/>
      <c r="K67" s="257"/>
    </row>
    <row r="68" spans="2:11" ht="15" customHeight="1">
      <c r="B68" s="256"/>
      <c r="C68" s="261"/>
      <c r="D68" s="381" t="s">
        <v>795</v>
      </c>
      <c r="E68" s="381"/>
      <c r="F68" s="381"/>
      <c r="G68" s="381"/>
      <c r="H68" s="381"/>
      <c r="I68" s="381"/>
      <c r="J68" s="381"/>
      <c r="K68" s="257"/>
    </row>
    <row r="69" spans="2:11" ht="12.75" customHeight="1">
      <c r="B69" s="265"/>
      <c r="C69" s="266"/>
      <c r="D69" s="266"/>
      <c r="E69" s="266"/>
      <c r="F69" s="266"/>
      <c r="G69" s="266"/>
      <c r="H69" s="266"/>
      <c r="I69" s="266"/>
      <c r="J69" s="266"/>
      <c r="K69" s="267"/>
    </row>
    <row r="70" spans="2:11" ht="18.75" customHeight="1">
      <c r="B70" s="268"/>
      <c r="C70" s="268"/>
      <c r="D70" s="268"/>
      <c r="E70" s="268"/>
      <c r="F70" s="268"/>
      <c r="G70" s="268"/>
      <c r="H70" s="268"/>
      <c r="I70" s="268"/>
      <c r="J70" s="268"/>
      <c r="K70" s="269"/>
    </row>
    <row r="71" spans="2:11" ht="18.75" customHeight="1">
      <c r="B71" s="269"/>
      <c r="C71" s="269"/>
      <c r="D71" s="269"/>
      <c r="E71" s="269"/>
      <c r="F71" s="269"/>
      <c r="G71" s="269"/>
      <c r="H71" s="269"/>
      <c r="I71" s="269"/>
      <c r="J71" s="269"/>
      <c r="K71" s="269"/>
    </row>
    <row r="72" spans="2:11" ht="7.5" customHeight="1">
      <c r="B72" s="270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ht="45" customHeight="1">
      <c r="B73" s="273"/>
      <c r="C73" s="379" t="s">
        <v>95</v>
      </c>
      <c r="D73" s="379"/>
      <c r="E73" s="379"/>
      <c r="F73" s="379"/>
      <c r="G73" s="379"/>
      <c r="H73" s="379"/>
      <c r="I73" s="379"/>
      <c r="J73" s="379"/>
      <c r="K73" s="274"/>
    </row>
    <row r="74" spans="2:11" ht="17.25" customHeight="1">
      <c r="B74" s="273"/>
      <c r="C74" s="275" t="s">
        <v>796</v>
      </c>
      <c r="D74" s="275"/>
      <c r="E74" s="275"/>
      <c r="F74" s="275" t="s">
        <v>797</v>
      </c>
      <c r="G74" s="276"/>
      <c r="H74" s="275" t="s">
        <v>116</v>
      </c>
      <c r="I74" s="275" t="s">
        <v>59</v>
      </c>
      <c r="J74" s="275" t="s">
        <v>798</v>
      </c>
      <c r="K74" s="274"/>
    </row>
    <row r="75" spans="2:11" ht="17.25" customHeight="1">
      <c r="B75" s="273"/>
      <c r="C75" s="277" t="s">
        <v>799</v>
      </c>
      <c r="D75" s="277"/>
      <c r="E75" s="277"/>
      <c r="F75" s="278" t="s">
        <v>800</v>
      </c>
      <c r="G75" s="279"/>
      <c r="H75" s="277"/>
      <c r="I75" s="277"/>
      <c r="J75" s="277" t="s">
        <v>801</v>
      </c>
      <c r="K75" s="274"/>
    </row>
    <row r="76" spans="2:11" ht="5.25" customHeight="1">
      <c r="B76" s="273"/>
      <c r="C76" s="280"/>
      <c r="D76" s="280"/>
      <c r="E76" s="280"/>
      <c r="F76" s="280"/>
      <c r="G76" s="281"/>
      <c r="H76" s="280"/>
      <c r="I76" s="280"/>
      <c r="J76" s="280"/>
      <c r="K76" s="274"/>
    </row>
    <row r="77" spans="2:11" ht="15" customHeight="1">
      <c r="B77" s="273"/>
      <c r="C77" s="263" t="s">
        <v>55</v>
      </c>
      <c r="D77" s="280"/>
      <c r="E77" s="280"/>
      <c r="F77" s="282" t="s">
        <v>802</v>
      </c>
      <c r="G77" s="281"/>
      <c r="H77" s="263" t="s">
        <v>803</v>
      </c>
      <c r="I77" s="263" t="s">
        <v>804</v>
      </c>
      <c r="J77" s="263">
        <v>20</v>
      </c>
      <c r="K77" s="274"/>
    </row>
    <row r="78" spans="2:11" ht="15" customHeight="1">
      <c r="B78" s="273"/>
      <c r="C78" s="263" t="s">
        <v>805</v>
      </c>
      <c r="D78" s="263"/>
      <c r="E78" s="263"/>
      <c r="F78" s="282" t="s">
        <v>802</v>
      </c>
      <c r="G78" s="281"/>
      <c r="H78" s="263" t="s">
        <v>806</v>
      </c>
      <c r="I78" s="263" t="s">
        <v>804</v>
      </c>
      <c r="J78" s="263">
        <v>120</v>
      </c>
      <c r="K78" s="274"/>
    </row>
    <row r="79" spans="2:11" ht="15" customHeight="1">
      <c r="B79" s="283"/>
      <c r="C79" s="263" t="s">
        <v>807</v>
      </c>
      <c r="D79" s="263"/>
      <c r="E79" s="263"/>
      <c r="F79" s="282" t="s">
        <v>808</v>
      </c>
      <c r="G79" s="281"/>
      <c r="H79" s="263" t="s">
        <v>809</v>
      </c>
      <c r="I79" s="263" t="s">
        <v>804</v>
      </c>
      <c r="J79" s="263">
        <v>50</v>
      </c>
      <c r="K79" s="274"/>
    </row>
    <row r="80" spans="2:11" ht="15" customHeight="1">
      <c r="B80" s="283"/>
      <c r="C80" s="263" t="s">
        <v>810</v>
      </c>
      <c r="D80" s="263"/>
      <c r="E80" s="263"/>
      <c r="F80" s="282" t="s">
        <v>802</v>
      </c>
      <c r="G80" s="281"/>
      <c r="H80" s="263" t="s">
        <v>811</v>
      </c>
      <c r="I80" s="263" t="s">
        <v>812</v>
      </c>
      <c r="J80" s="263"/>
      <c r="K80" s="274"/>
    </row>
    <row r="81" spans="2:11" ht="15" customHeight="1">
      <c r="B81" s="283"/>
      <c r="C81" s="284" t="s">
        <v>813</v>
      </c>
      <c r="D81" s="284"/>
      <c r="E81" s="284"/>
      <c r="F81" s="285" t="s">
        <v>808</v>
      </c>
      <c r="G81" s="284"/>
      <c r="H81" s="284" t="s">
        <v>814</v>
      </c>
      <c r="I81" s="284" t="s">
        <v>804</v>
      </c>
      <c r="J81" s="284">
        <v>15</v>
      </c>
      <c r="K81" s="274"/>
    </row>
    <row r="82" spans="2:11" ht="15" customHeight="1">
      <c r="B82" s="283"/>
      <c r="C82" s="284" t="s">
        <v>815</v>
      </c>
      <c r="D82" s="284"/>
      <c r="E82" s="284"/>
      <c r="F82" s="285" t="s">
        <v>808</v>
      </c>
      <c r="G82" s="284"/>
      <c r="H82" s="284" t="s">
        <v>816</v>
      </c>
      <c r="I82" s="284" t="s">
        <v>804</v>
      </c>
      <c r="J82" s="284">
        <v>15</v>
      </c>
      <c r="K82" s="274"/>
    </row>
    <row r="83" spans="2:11" ht="15" customHeight="1">
      <c r="B83" s="283"/>
      <c r="C83" s="284" t="s">
        <v>817</v>
      </c>
      <c r="D83" s="284"/>
      <c r="E83" s="284"/>
      <c r="F83" s="285" t="s">
        <v>808</v>
      </c>
      <c r="G83" s="284"/>
      <c r="H83" s="284" t="s">
        <v>818</v>
      </c>
      <c r="I83" s="284" t="s">
        <v>804</v>
      </c>
      <c r="J83" s="284">
        <v>20</v>
      </c>
      <c r="K83" s="274"/>
    </row>
    <row r="84" spans="2:11" ht="15" customHeight="1">
      <c r="B84" s="283"/>
      <c r="C84" s="284" t="s">
        <v>819</v>
      </c>
      <c r="D84" s="284"/>
      <c r="E84" s="284"/>
      <c r="F84" s="285" t="s">
        <v>808</v>
      </c>
      <c r="G84" s="284"/>
      <c r="H84" s="284" t="s">
        <v>820</v>
      </c>
      <c r="I84" s="284" t="s">
        <v>804</v>
      </c>
      <c r="J84" s="284">
        <v>20</v>
      </c>
      <c r="K84" s="274"/>
    </row>
    <row r="85" spans="2:11" ht="15" customHeight="1">
      <c r="B85" s="283"/>
      <c r="C85" s="263" t="s">
        <v>821</v>
      </c>
      <c r="D85" s="263"/>
      <c r="E85" s="263"/>
      <c r="F85" s="282" t="s">
        <v>808</v>
      </c>
      <c r="G85" s="281"/>
      <c r="H85" s="263" t="s">
        <v>822</v>
      </c>
      <c r="I85" s="263" t="s">
        <v>804</v>
      </c>
      <c r="J85" s="263">
        <v>50</v>
      </c>
      <c r="K85" s="274"/>
    </row>
    <row r="86" spans="2:11" ht="15" customHeight="1">
      <c r="B86" s="283"/>
      <c r="C86" s="263" t="s">
        <v>823</v>
      </c>
      <c r="D86" s="263"/>
      <c r="E86" s="263"/>
      <c r="F86" s="282" t="s">
        <v>808</v>
      </c>
      <c r="G86" s="281"/>
      <c r="H86" s="263" t="s">
        <v>824</v>
      </c>
      <c r="I86" s="263" t="s">
        <v>804</v>
      </c>
      <c r="J86" s="263">
        <v>20</v>
      </c>
      <c r="K86" s="274"/>
    </row>
    <row r="87" spans="2:11" ht="15" customHeight="1">
      <c r="B87" s="283"/>
      <c r="C87" s="263" t="s">
        <v>825</v>
      </c>
      <c r="D87" s="263"/>
      <c r="E87" s="263"/>
      <c r="F87" s="282" t="s">
        <v>808</v>
      </c>
      <c r="G87" s="281"/>
      <c r="H87" s="263" t="s">
        <v>826</v>
      </c>
      <c r="I87" s="263" t="s">
        <v>804</v>
      </c>
      <c r="J87" s="263">
        <v>20</v>
      </c>
      <c r="K87" s="274"/>
    </row>
    <row r="88" spans="2:11" ht="15" customHeight="1">
      <c r="B88" s="283"/>
      <c r="C88" s="263" t="s">
        <v>827</v>
      </c>
      <c r="D88" s="263"/>
      <c r="E88" s="263"/>
      <c r="F88" s="282" t="s">
        <v>808</v>
      </c>
      <c r="G88" s="281"/>
      <c r="H88" s="263" t="s">
        <v>828</v>
      </c>
      <c r="I88" s="263" t="s">
        <v>804</v>
      </c>
      <c r="J88" s="263">
        <v>50</v>
      </c>
      <c r="K88" s="274"/>
    </row>
    <row r="89" spans="2:11" ht="15" customHeight="1">
      <c r="B89" s="283"/>
      <c r="C89" s="263" t="s">
        <v>829</v>
      </c>
      <c r="D89" s="263"/>
      <c r="E89" s="263"/>
      <c r="F89" s="282" t="s">
        <v>808</v>
      </c>
      <c r="G89" s="281"/>
      <c r="H89" s="263" t="s">
        <v>829</v>
      </c>
      <c r="I89" s="263" t="s">
        <v>804</v>
      </c>
      <c r="J89" s="263">
        <v>50</v>
      </c>
      <c r="K89" s="274"/>
    </row>
    <row r="90" spans="2:11" ht="15" customHeight="1">
      <c r="B90" s="283"/>
      <c r="C90" s="263" t="s">
        <v>121</v>
      </c>
      <c r="D90" s="263"/>
      <c r="E90" s="263"/>
      <c r="F90" s="282" t="s">
        <v>808</v>
      </c>
      <c r="G90" s="281"/>
      <c r="H90" s="263" t="s">
        <v>830</v>
      </c>
      <c r="I90" s="263" t="s">
        <v>804</v>
      </c>
      <c r="J90" s="263">
        <v>255</v>
      </c>
      <c r="K90" s="274"/>
    </row>
    <row r="91" spans="2:11" ht="15" customHeight="1">
      <c r="B91" s="283"/>
      <c r="C91" s="263" t="s">
        <v>831</v>
      </c>
      <c r="D91" s="263"/>
      <c r="E91" s="263"/>
      <c r="F91" s="282" t="s">
        <v>802</v>
      </c>
      <c r="G91" s="281"/>
      <c r="H91" s="263" t="s">
        <v>832</v>
      </c>
      <c r="I91" s="263" t="s">
        <v>833</v>
      </c>
      <c r="J91" s="263"/>
      <c r="K91" s="274"/>
    </row>
    <row r="92" spans="2:11" ht="15" customHeight="1">
      <c r="B92" s="283"/>
      <c r="C92" s="263" t="s">
        <v>834</v>
      </c>
      <c r="D92" s="263"/>
      <c r="E92" s="263"/>
      <c r="F92" s="282" t="s">
        <v>802</v>
      </c>
      <c r="G92" s="281"/>
      <c r="H92" s="263" t="s">
        <v>835</v>
      </c>
      <c r="I92" s="263" t="s">
        <v>836</v>
      </c>
      <c r="J92" s="263"/>
      <c r="K92" s="274"/>
    </row>
    <row r="93" spans="2:11" ht="15" customHeight="1">
      <c r="B93" s="283"/>
      <c r="C93" s="263" t="s">
        <v>837</v>
      </c>
      <c r="D93" s="263"/>
      <c r="E93" s="263"/>
      <c r="F93" s="282" t="s">
        <v>802</v>
      </c>
      <c r="G93" s="281"/>
      <c r="H93" s="263" t="s">
        <v>837</v>
      </c>
      <c r="I93" s="263" t="s">
        <v>836</v>
      </c>
      <c r="J93" s="263"/>
      <c r="K93" s="274"/>
    </row>
    <row r="94" spans="2:11" ht="15" customHeight="1">
      <c r="B94" s="283"/>
      <c r="C94" s="263" t="s">
        <v>40</v>
      </c>
      <c r="D94" s="263"/>
      <c r="E94" s="263"/>
      <c r="F94" s="282" t="s">
        <v>802</v>
      </c>
      <c r="G94" s="281"/>
      <c r="H94" s="263" t="s">
        <v>838</v>
      </c>
      <c r="I94" s="263" t="s">
        <v>836</v>
      </c>
      <c r="J94" s="263"/>
      <c r="K94" s="274"/>
    </row>
    <row r="95" spans="2:11" ht="15" customHeight="1">
      <c r="B95" s="283"/>
      <c r="C95" s="263" t="s">
        <v>50</v>
      </c>
      <c r="D95" s="263"/>
      <c r="E95" s="263"/>
      <c r="F95" s="282" t="s">
        <v>802</v>
      </c>
      <c r="G95" s="281"/>
      <c r="H95" s="263" t="s">
        <v>839</v>
      </c>
      <c r="I95" s="263" t="s">
        <v>836</v>
      </c>
      <c r="J95" s="263"/>
      <c r="K95" s="274"/>
    </row>
    <row r="96" spans="2:11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spans="2:11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spans="2:11" ht="18.75" customHeight="1">
      <c r="B98" s="269"/>
      <c r="C98" s="269"/>
      <c r="D98" s="269"/>
      <c r="E98" s="269"/>
      <c r="F98" s="269"/>
      <c r="G98" s="269"/>
      <c r="H98" s="269"/>
      <c r="I98" s="269"/>
      <c r="J98" s="269"/>
      <c r="K98" s="269"/>
    </row>
    <row r="99" spans="2:11" ht="7.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2"/>
    </row>
    <row r="100" spans="2:11" ht="45" customHeight="1">
      <c r="B100" s="273"/>
      <c r="C100" s="379" t="s">
        <v>840</v>
      </c>
      <c r="D100" s="379"/>
      <c r="E100" s="379"/>
      <c r="F100" s="379"/>
      <c r="G100" s="379"/>
      <c r="H100" s="379"/>
      <c r="I100" s="379"/>
      <c r="J100" s="379"/>
      <c r="K100" s="274"/>
    </row>
    <row r="101" spans="2:11" ht="17.25" customHeight="1">
      <c r="B101" s="273"/>
      <c r="C101" s="275" t="s">
        <v>796</v>
      </c>
      <c r="D101" s="275"/>
      <c r="E101" s="275"/>
      <c r="F101" s="275" t="s">
        <v>797</v>
      </c>
      <c r="G101" s="276"/>
      <c r="H101" s="275" t="s">
        <v>116</v>
      </c>
      <c r="I101" s="275" t="s">
        <v>59</v>
      </c>
      <c r="J101" s="275" t="s">
        <v>798</v>
      </c>
      <c r="K101" s="274"/>
    </row>
    <row r="102" spans="2:11" ht="17.25" customHeight="1">
      <c r="B102" s="273"/>
      <c r="C102" s="277" t="s">
        <v>799</v>
      </c>
      <c r="D102" s="277"/>
      <c r="E102" s="277"/>
      <c r="F102" s="278" t="s">
        <v>800</v>
      </c>
      <c r="G102" s="279"/>
      <c r="H102" s="277"/>
      <c r="I102" s="277"/>
      <c r="J102" s="277" t="s">
        <v>801</v>
      </c>
      <c r="K102" s="274"/>
    </row>
    <row r="103" spans="2:11" ht="5.25" customHeight="1">
      <c r="B103" s="273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spans="2:11" ht="15" customHeight="1">
      <c r="B104" s="273"/>
      <c r="C104" s="263" t="s">
        <v>55</v>
      </c>
      <c r="D104" s="280"/>
      <c r="E104" s="280"/>
      <c r="F104" s="282" t="s">
        <v>802</v>
      </c>
      <c r="G104" s="291"/>
      <c r="H104" s="263" t="s">
        <v>841</v>
      </c>
      <c r="I104" s="263" t="s">
        <v>804</v>
      </c>
      <c r="J104" s="263">
        <v>20</v>
      </c>
      <c r="K104" s="274"/>
    </row>
    <row r="105" spans="2:11" ht="15" customHeight="1">
      <c r="B105" s="273"/>
      <c r="C105" s="263" t="s">
        <v>805</v>
      </c>
      <c r="D105" s="263"/>
      <c r="E105" s="263"/>
      <c r="F105" s="282" t="s">
        <v>802</v>
      </c>
      <c r="G105" s="263"/>
      <c r="H105" s="263" t="s">
        <v>841</v>
      </c>
      <c r="I105" s="263" t="s">
        <v>804</v>
      </c>
      <c r="J105" s="263">
        <v>120</v>
      </c>
      <c r="K105" s="274"/>
    </row>
    <row r="106" spans="2:11" ht="15" customHeight="1">
      <c r="B106" s="283"/>
      <c r="C106" s="263" t="s">
        <v>807</v>
      </c>
      <c r="D106" s="263"/>
      <c r="E106" s="263"/>
      <c r="F106" s="282" t="s">
        <v>808</v>
      </c>
      <c r="G106" s="263"/>
      <c r="H106" s="263" t="s">
        <v>841</v>
      </c>
      <c r="I106" s="263" t="s">
        <v>804</v>
      </c>
      <c r="J106" s="263">
        <v>50</v>
      </c>
      <c r="K106" s="274"/>
    </row>
    <row r="107" spans="2:11" ht="15" customHeight="1">
      <c r="B107" s="283"/>
      <c r="C107" s="263" t="s">
        <v>810</v>
      </c>
      <c r="D107" s="263"/>
      <c r="E107" s="263"/>
      <c r="F107" s="282" t="s">
        <v>802</v>
      </c>
      <c r="G107" s="263"/>
      <c r="H107" s="263" t="s">
        <v>841</v>
      </c>
      <c r="I107" s="263" t="s">
        <v>812</v>
      </c>
      <c r="J107" s="263"/>
      <c r="K107" s="274"/>
    </row>
    <row r="108" spans="2:11" ht="15" customHeight="1">
      <c r="B108" s="283"/>
      <c r="C108" s="263" t="s">
        <v>821</v>
      </c>
      <c r="D108" s="263"/>
      <c r="E108" s="263"/>
      <c r="F108" s="282" t="s">
        <v>808</v>
      </c>
      <c r="G108" s="263"/>
      <c r="H108" s="263" t="s">
        <v>841</v>
      </c>
      <c r="I108" s="263" t="s">
        <v>804</v>
      </c>
      <c r="J108" s="263">
        <v>50</v>
      </c>
      <c r="K108" s="274"/>
    </row>
    <row r="109" spans="2:11" ht="15" customHeight="1">
      <c r="B109" s="283"/>
      <c r="C109" s="263" t="s">
        <v>829</v>
      </c>
      <c r="D109" s="263"/>
      <c r="E109" s="263"/>
      <c r="F109" s="282" t="s">
        <v>808</v>
      </c>
      <c r="G109" s="263"/>
      <c r="H109" s="263" t="s">
        <v>841</v>
      </c>
      <c r="I109" s="263" t="s">
        <v>804</v>
      </c>
      <c r="J109" s="263">
        <v>50</v>
      </c>
      <c r="K109" s="274"/>
    </row>
    <row r="110" spans="2:11" ht="15" customHeight="1">
      <c r="B110" s="283"/>
      <c r="C110" s="263" t="s">
        <v>827</v>
      </c>
      <c r="D110" s="263"/>
      <c r="E110" s="263"/>
      <c r="F110" s="282" t="s">
        <v>808</v>
      </c>
      <c r="G110" s="263"/>
      <c r="H110" s="263" t="s">
        <v>841</v>
      </c>
      <c r="I110" s="263" t="s">
        <v>804</v>
      </c>
      <c r="J110" s="263">
        <v>50</v>
      </c>
      <c r="K110" s="274"/>
    </row>
    <row r="111" spans="2:11" ht="15" customHeight="1">
      <c r="B111" s="283"/>
      <c r="C111" s="263" t="s">
        <v>55</v>
      </c>
      <c r="D111" s="263"/>
      <c r="E111" s="263"/>
      <c r="F111" s="282" t="s">
        <v>802</v>
      </c>
      <c r="G111" s="263"/>
      <c r="H111" s="263" t="s">
        <v>842</v>
      </c>
      <c r="I111" s="263" t="s">
        <v>804</v>
      </c>
      <c r="J111" s="263">
        <v>20</v>
      </c>
      <c r="K111" s="274"/>
    </row>
    <row r="112" spans="2:11" ht="15" customHeight="1">
      <c r="B112" s="283"/>
      <c r="C112" s="263" t="s">
        <v>843</v>
      </c>
      <c r="D112" s="263"/>
      <c r="E112" s="263"/>
      <c r="F112" s="282" t="s">
        <v>802</v>
      </c>
      <c r="G112" s="263"/>
      <c r="H112" s="263" t="s">
        <v>844</v>
      </c>
      <c r="I112" s="263" t="s">
        <v>804</v>
      </c>
      <c r="J112" s="263">
        <v>120</v>
      </c>
      <c r="K112" s="274"/>
    </row>
    <row r="113" spans="2:11" ht="15" customHeight="1">
      <c r="B113" s="283"/>
      <c r="C113" s="263" t="s">
        <v>40</v>
      </c>
      <c r="D113" s="263"/>
      <c r="E113" s="263"/>
      <c r="F113" s="282" t="s">
        <v>802</v>
      </c>
      <c r="G113" s="263"/>
      <c r="H113" s="263" t="s">
        <v>845</v>
      </c>
      <c r="I113" s="263" t="s">
        <v>836</v>
      </c>
      <c r="J113" s="263"/>
      <c r="K113" s="274"/>
    </row>
    <row r="114" spans="2:11" ht="15" customHeight="1">
      <c r="B114" s="283"/>
      <c r="C114" s="263" t="s">
        <v>50</v>
      </c>
      <c r="D114" s="263"/>
      <c r="E114" s="263"/>
      <c r="F114" s="282" t="s">
        <v>802</v>
      </c>
      <c r="G114" s="263"/>
      <c r="H114" s="263" t="s">
        <v>846</v>
      </c>
      <c r="I114" s="263" t="s">
        <v>836</v>
      </c>
      <c r="J114" s="263"/>
      <c r="K114" s="274"/>
    </row>
    <row r="115" spans="2:11" ht="15" customHeight="1">
      <c r="B115" s="283"/>
      <c r="C115" s="263" t="s">
        <v>59</v>
      </c>
      <c r="D115" s="263"/>
      <c r="E115" s="263"/>
      <c r="F115" s="282" t="s">
        <v>802</v>
      </c>
      <c r="G115" s="263"/>
      <c r="H115" s="263" t="s">
        <v>847</v>
      </c>
      <c r="I115" s="263" t="s">
        <v>848</v>
      </c>
      <c r="J115" s="263"/>
      <c r="K115" s="274"/>
    </row>
    <row r="116" spans="2:11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spans="2:11" ht="18.75" customHeight="1">
      <c r="B117" s="293"/>
      <c r="C117" s="259"/>
      <c r="D117" s="259"/>
      <c r="E117" s="259"/>
      <c r="F117" s="294"/>
      <c r="G117" s="259"/>
      <c r="H117" s="259"/>
      <c r="I117" s="259"/>
      <c r="J117" s="259"/>
      <c r="K117" s="293"/>
    </row>
    <row r="118" spans="2:11" ht="18.75" customHeight="1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</row>
    <row r="119" spans="2:11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spans="2:11" ht="45" customHeight="1">
      <c r="B120" s="298"/>
      <c r="C120" s="378" t="s">
        <v>849</v>
      </c>
      <c r="D120" s="378"/>
      <c r="E120" s="378"/>
      <c r="F120" s="378"/>
      <c r="G120" s="378"/>
      <c r="H120" s="378"/>
      <c r="I120" s="378"/>
      <c r="J120" s="378"/>
      <c r="K120" s="299"/>
    </row>
    <row r="121" spans="2:11" ht="17.25" customHeight="1">
      <c r="B121" s="300"/>
      <c r="C121" s="275" t="s">
        <v>796</v>
      </c>
      <c r="D121" s="275"/>
      <c r="E121" s="275"/>
      <c r="F121" s="275" t="s">
        <v>797</v>
      </c>
      <c r="G121" s="276"/>
      <c r="H121" s="275" t="s">
        <v>116</v>
      </c>
      <c r="I121" s="275" t="s">
        <v>59</v>
      </c>
      <c r="J121" s="275" t="s">
        <v>798</v>
      </c>
      <c r="K121" s="301"/>
    </row>
    <row r="122" spans="2:11" ht="17.25" customHeight="1">
      <c r="B122" s="300"/>
      <c r="C122" s="277" t="s">
        <v>799</v>
      </c>
      <c r="D122" s="277"/>
      <c r="E122" s="277"/>
      <c r="F122" s="278" t="s">
        <v>800</v>
      </c>
      <c r="G122" s="279"/>
      <c r="H122" s="277"/>
      <c r="I122" s="277"/>
      <c r="J122" s="277" t="s">
        <v>801</v>
      </c>
      <c r="K122" s="301"/>
    </row>
    <row r="123" spans="2:11" ht="5.25" customHeight="1">
      <c r="B123" s="302"/>
      <c r="C123" s="280"/>
      <c r="D123" s="280"/>
      <c r="E123" s="280"/>
      <c r="F123" s="280"/>
      <c r="G123" s="263"/>
      <c r="H123" s="280"/>
      <c r="I123" s="280"/>
      <c r="J123" s="280"/>
      <c r="K123" s="303"/>
    </row>
    <row r="124" spans="2:11" ht="15" customHeight="1">
      <c r="B124" s="302"/>
      <c r="C124" s="263" t="s">
        <v>805</v>
      </c>
      <c r="D124" s="280"/>
      <c r="E124" s="280"/>
      <c r="F124" s="282" t="s">
        <v>802</v>
      </c>
      <c r="G124" s="263"/>
      <c r="H124" s="263" t="s">
        <v>841</v>
      </c>
      <c r="I124" s="263" t="s">
        <v>804</v>
      </c>
      <c r="J124" s="263">
        <v>120</v>
      </c>
      <c r="K124" s="304"/>
    </row>
    <row r="125" spans="2:11" ht="15" customHeight="1">
      <c r="B125" s="302"/>
      <c r="C125" s="263" t="s">
        <v>850</v>
      </c>
      <c r="D125" s="263"/>
      <c r="E125" s="263"/>
      <c r="F125" s="282" t="s">
        <v>802</v>
      </c>
      <c r="G125" s="263"/>
      <c r="H125" s="263" t="s">
        <v>851</v>
      </c>
      <c r="I125" s="263" t="s">
        <v>804</v>
      </c>
      <c r="J125" s="263" t="s">
        <v>852</v>
      </c>
      <c r="K125" s="304"/>
    </row>
    <row r="126" spans="2:11" ht="15" customHeight="1">
      <c r="B126" s="302"/>
      <c r="C126" s="263" t="s">
        <v>751</v>
      </c>
      <c r="D126" s="263"/>
      <c r="E126" s="263"/>
      <c r="F126" s="282" t="s">
        <v>802</v>
      </c>
      <c r="G126" s="263"/>
      <c r="H126" s="263" t="s">
        <v>853</v>
      </c>
      <c r="I126" s="263" t="s">
        <v>804</v>
      </c>
      <c r="J126" s="263" t="s">
        <v>852</v>
      </c>
      <c r="K126" s="304"/>
    </row>
    <row r="127" spans="2:11" ht="15" customHeight="1">
      <c r="B127" s="302"/>
      <c r="C127" s="263" t="s">
        <v>813</v>
      </c>
      <c r="D127" s="263"/>
      <c r="E127" s="263"/>
      <c r="F127" s="282" t="s">
        <v>808</v>
      </c>
      <c r="G127" s="263"/>
      <c r="H127" s="263" t="s">
        <v>814</v>
      </c>
      <c r="I127" s="263" t="s">
        <v>804</v>
      </c>
      <c r="J127" s="263">
        <v>15</v>
      </c>
      <c r="K127" s="304"/>
    </row>
    <row r="128" spans="2:11" ht="15" customHeight="1">
      <c r="B128" s="302"/>
      <c r="C128" s="284" t="s">
        <v>815</v>
      </c>
      <c r="D128" s="284"/>
      <c r="E128" s="284"/>
      <c r="F128" s="285" t="s">
        <v>808</v>
      </c>
      <c r="G128" s="284"/>
      <c r="H128" s="284" t="s">
        <v>816</v>
      </c>
      <c r="I128" s="284" t="s">
        <v>804</v>
      </c>
      <c r="J128" s="284">
        <v>15</v>
      </c>
      <c r="K128" s="304"/>
    </row>
    <row r="129" spans="2:11" ht="15" customHeight="1">
      <c r="B129" s="302"/>
      <c r="C129" s="284" t="s">
        <v>817</v>
      </c>
      <c r="D129" s="284"/>
      <c r="E129" s="284"/>
      <c r="F129" s="285" t="s">
        <v>808</v>
      </c>
      <c r="G129" s="284"/>
      <c r="H129" s="284" t="s">
        <v>818</v>
      </c>
      <c r="I129" s="284" t="s">
        <v>804</v>
      </c>
      <c r="J129" s="284">
        <v>20</v>
      </c>
      <c r="K129" s="304"/>
    </row>
    <row r="130" spans="2:11" ht="15" customHeight="1">
      <c r="B130" s="302"/>
      <c r="C130" s="284" t="s">
        <v>819</v>
      </c>
      <c r="D130" s="284"/>
      <c r="E130" s="284"/>
      <c r="F130" s="285" t="s">
        <v>808</v>
      </c>
      <c r="G130" s="284"/>
      <c r="H130" s="284" t="s">
        <v>820</v>
      </c>
      <c r="I130" s="284" t="s">
        <v>804</v>
      </c>
      <c r="J130" s="284">
        <v>20</v>
      </c>
      <c r="K130" s="304"/>
    </row>
    <row r="131" spans="2:11" ht="15" customHeight="1">
      <c r="B131" s="302"/>
      <c r="C131" s="263" t="s">
        <v>807</v>
      </c>
      <c r="D131" s="263"/>
      <c r="E131" s="263"/>
      <c r="F131" s="282" t="s">
        <v>808</v>
      </c>
      <c r="G131" s="263"/>
      <c r="H131" s="263" t="s">
        <v>841</v>
      </c>
      <c r="I131" s="263" t="s">
        <v>804</v>
      </c>
      <c r="J131" s="263">
        <v>50</v>
      </c>
      <c r="K131" s="304"/>
    </row>
    <row r="132" spans="2:11" ht="15" customHeight="1">
      <c r="B132" s="302"/>
      <c r="C132" s="263" t="s">
        <v>821</v>
      </c>
      <c r="D132" s="263"/>
      <c r="E132" s="263"/>
      <c r="F132" s="282" t="s">
        <v>808</v>
      </c>
      <c r="G132" s="263"/>
      <c r="H132" s="263" t="s">
        <v>841</v>
      </c>
      <c r="I132" s="263" t="s">
        <v>804</v>
      </c>
      <c r="J132" s="263">
        <v>50</v>
      </c>
      <c r="K132" s="304"/>
    </row>
    <row r="133" spans="2:11" ht="15" customHeight="1">
      <c r="B133" s="302"/>
      <c r="C133" s="263" t="s">
        <v>827</v>
      </c>
      <c r="D133" s="263"/>
      <c r="E133" s="263"/>
      <c r="F133" s="282" t="s">
        <v>808</v>
      </c>
      <c r="G133" s="263"/>
      <c r="H133" s="263" t="s">
        <v>841</v>
      </c>
      <c r="I133" s="263" t="s">
        <v>804</v>
      </c>
      <c r="J133" s="263">
        <v>50</v>
      </c>
      <c r="K133" s="304"/>
    </row>
    <row r="134" spans="2:11" ht="15" customHeight="1">
      <c r="B134" s="302"/>
      <c r="C134" s="263" t="s">
        <v>829</v>
      </c>
      <c r="D134" s="263"/>
      <c r="E134" s="263"/>
      <c r="F134" s="282" t="s">
        <v>808</v>
      </c>
      <c r="G134" s="263"/>
      <c r="H134" s="263" t="s">
        <v>841</v>
      </c>
      <c r="I134" s="263" t="s">
        <v>804</v>
      </c>
      <c r="J134" s="263">
        <v>50</v>
      </c>
      <c r="K134" s="304"/>
    </row>
    <row r="135" spans="2:11" ht="15" customHeight="1">
      <c r="B135" s="302"/>
      <c r="C135" s="263" t="s">
        <v>121</v>
      </c>
      <c r="D135" s="263"/>
      <c r="E135" s="263"/>
      <c r="F135" s="282" t="s">
        <v>808</v>
      </c>
      <c r="G135" s="263"/>
      <c r="H135" s="263" t="s">
        <v>854</v>
      </c>
      <c r="I135" s="263" t="s">
        <v>804</v>
      </c>
      <c r="J135" s="263">
        <v>255</v>
      </c>
      <c r="K135" s="304"/>
    </row>
    <row r="136" spans="2:11" ht="15" customHeight="1">
      <c r="B136" s="302"/>
      <c r="C136" s="263" t="s">
        <v>831</v>
      </c>
      <c r="D136" s="263"/>
      <c r="E136" s="263"/>
      <c r="F136" s="282" t="s">
        <v>802</v>
      </c>
      <c r="G136" s="263"/>
      <c r="H136" s="263" t="s">
        <v>855</v>
      </c>
      <c r="I136" s="263" t="s">
        <v>833</v>
      </c>
      <c r="J136" s="263"/>
      <c r="K136" s="304"/>
    </row>
    <row r="137" spans="2:11" ht="15" customHeight="1">
      <c r="B137" s="302"/>
      <c r="C137" s="263" t="s">
        <v>834</v>
      </c>
      <c r="D137" s="263"/>
      <c r="E137" s="263"/>
      <c r="F137" s="282" t="s">
        <v>802</v>
      </c>
      <c r="G137" s="263"/>
      <c r="H137" s="263" t="s">
        <v>856</v>
      </c>
      <c r="I137" s="263" t="s">
        <v>836</v>
      </c>
      <c r="J137" s="263"/>
      <c r="K137" s="304"/>
    </row>
    <row r="138" spans="2:11" ht="15" customHeight="1">
      <c r="B138" s="302"/>
      <c r="C138" s="263" t="s">
        <v>837</v>
      </c>
      <c r="D138" s="263"/>
      <c r="E138" s="263"/>
      <c r="F138" s="282" t="s">
        <v>802</v>
      </c>
      <c r="G138" s="263"/>
      <c r="H138" s="263" t="s">
        <v>837</v>
      </c>
      <c r="I138" s="263" t="s">
        <v>836</v>
      </c>
      <c r="J138" s="263"/>
      <c r="K138" s="304"/>
    </row>
    <row r="139" spans="2:11" ht="15" customHeight="1">
      <c r="B139" s="302"/>
      <c r="C139" s="263" t="s">
        <v>40</v>
      </c>
      <c r="D139" s="263"/>
      <c r="E139" s="263"/>
      <c r="F139" s="282" t="s">
        <v>802</v>
      </c>
      <c r="G139" s="263"/>
      <c r="H139" s="263" t="s">
        <v>857</v>
      </c>
      <c r="I139" s="263" t="s">
        <v>836</v>
      </c>
      <c r="J139" s="263"/>
      <c r="K139" s="304"/>
    </row>
    <row r="140" spans="2:11" ht="15" customHeight="1">
      <c r="B140" s="302"/>
      <c r="C140" s="263" t="s">
        <v>858</v>
      </c>
      <c r="D140" s="263"/>
      <c r="E140" s="263"/>
      <c r="F140" s="282" t="s">
        <v>802</v>
      </c>
      <c r="G140" s="263"/>
      <c r="H140" s="263" t="s">
        <v>859</v>
      </c>
      <c r="I140" s="263" t="s">
        <v>836</v>
      </c>
      <c r="J140" s="263"/>
      <c r="K140" s="304"/>
    </row>
    <row r="141" spans="2:1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spans="2:11" ht="18.75" customHeight="1">
      <c r="B142" s="259"/>
      <c r="C142" s="259"/>
      <c r="D142" s="259"/>
      <c r="E142" s="259"/>
      <c r="F142" s="294"/>
      <c r="G142" s="259"/>
      <c r="H142" s="259"/>
      <c r="I142" s="259"/>
      <c r="J142" s="259"/>
      <c r="K142" s="259"/>
    </row>
    <row r="143" spans="2:11" ht="18.75" customHeight="1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</row>
    <row r="144" spans="2:11" ht="7.5" customHeight="1">
      <c r="B144" s="270"/>
      <c r="C144" s="271"/>
      <c r="D144" s="271"/>
      <c r="E144" s="271"/>
      <c r="F144" s="271"/>
      <c r="G144" s="271"/>
      <c r="H144" s="271"/>
      <c r="I144" s="271"/>
      <c r="J144" s="271"/>
      <c r="K144" s="272"/>
    </row>
    <row r="145" spans="2:11" ht="45" customHeight="1">
      <c r="B145" s="273"/>
      <c r="C145" s="379" t="s">
        <v>860</v>
      </c>
      <c r="D145" s="379"/>
      <c r="E145" s="379"/>
      <c r="F145" s="379"/>
      <c r="G145" s="379"/>
      <c r="H145" s="379"/>
      <c r="I145" s="379"/>
      <c r="J145" s="379"/>
      <c r="K145" s="274"/>
    </row>
    <row r="146" spans="2:11" ht="17.25" customHeight="1">
      <c r="B146" s="273"/>
      <c r="C146" s="275" t="s">
        <v>796</v>
      </c>
      <c r="D146" s="275"/>
      <c r="E146" s="275"/>
      <c r="F146" s="275" t="s">
        <v>797</v>
      </c>
      <c r="G146" s="276"/>
      <c r="H146" s="275" t="s">
        <v>116</v>
      </c>
      <c r="I146" s="275" t="s">
        <v>59</v>
      </c>
      <c r="J146" s="275" t="s">
        <v>798</v>
      </c>
      <c r="K146" s="274"/>
    </row>
    <row r="147" spans="2:11" ht="17.25" customHeight="1">
      <c r="B147" s="273"/>
      <c r="C147" s="277" t="s">
        <v>799</v>
      </c>
      <c r="D147" s="277"/>
      <c r="E147" s="277"/>
      <c r="F147" s="278" t="s">
        <v>800</v>
      </c>
      <c r="G147" s="279"/>
      <c r="H147" s="277"/>
      <c r="I147" s="277"/>
      <c r="J147" s="277" t="s">
        <v>801</v>
      </c>
      <c r="K147" s="274"/>
    </row>
    <row r="148" spans="2:11" ht="5.2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spans="2:11" ht="15" customHeight="1">
      <c r="B149" s="283"/>
      <c r="C149" s="308" t="s">
        <v>805</v>
      </c>
      <c r="D149" s="263"/>
      <c r="E149" s="263"/>
      <c r="F149" s="309" t="s">
        <v>802</v>
      </c>
      <c r="G149" s="263"/>
      <c r="H149" s="308" t="s">
        <v>841</v>
      </c>
      <c r="I149" s="308" t="s">
        <v>804</v>
      </c>
      <c r="J149" s="308">
        <v>120</v>
      </c>
      <c r="K149" s="304"/>
    </row>
    <row r="150" spans="2:11" ht="15" customHeight="1">
      <c r="B150" s="283"/>
      <c r="C150" s="308" t="s">
        <v>850</v>
      </c>
      <c r="D150" s="263"/>
      <c r="E150" s="263"/>
      <c r="F150" s="309" t="s">
        <v>802</v>
      </c>
      <c r="G150" s="263"/>
      <c r="H150" s="308" t="s">
        <v>861</v>
      </c>
      <c r="I150" s="308" t="s">
        <v>804</v>
      </c>
      <c r="J150" s="308" t="s">
        <v>852</v>
      </c>
      <c r="K150" s="304"/>
    </row>
    <row r="151" spans="2:11" ht="15" customHeight="1">
      <c r="B151" s="283"/>
      <c r="C151" s="308" t="s">
        <v>751</v>
      </c>
      <c r="D151" s="263"/>
      <c r="E151" s="263"/>
      <c r="F151" s="309" t="s">
        <v>802</v>
      </c>
      <c r="G151" s="263"/>
      <c r="H151" s="308" t="s">
        <v>862</v>
      </c>
      <c r="I151" s="308" t="s">
        <v>804</v>
      </c>
      <c r="J151" s="308" t="s">
        <v>852</v>
      </c>
      <c r="K151" s="304"/>
    </row>
    <row r="152" spans="2:11" ht="15" customHeight="1">
      <c r="B152" s="283"/>
      <c r="C152" s="308" t="s">
        <v>807</v>
      </c>
      <c r="D152" s="263"/>
      <c r="E152" s="263"/>
      <c r="F152" s="309" t="s">
        <v>808</v>
      </c>
      <c r="G152" s="263"/>
      <c r="H152" s="308" t="s">
        <v>841</v>
      </c>
      <c r="I152" s="308" t="s">
        <v>804</v>
      </c>
      <c r="J152" s="308">
        <v>50</v>
      </c>
      <c r="K152" s="304"/>
    </row>
    <row r="153" spans="2:11" ht="15" customHeight="1">
      <c r="B153" s="283"/>
      <c r="C153" s="308" t="s">
        <v>810</v>
      </c>
      <c r="D153" s="263"/>
      <c r="E153" s="263"/>
      <c r="F153" s="309" t="s">
        <v>802</v>
      </c>
      <c r="G153" s="263"/>
      <c r="H153" s="308" t="s">
        <v>841</v>
      </c>
      <c r="I153" s="308" t="s">
        <v>812</v>
      </c>
      <c r="J153" s="308"/>
      <c r="K153" s="304"/>
    </row>
    <row r="154" spans="2:11" ht="15" customHeight="1">
      <c r="B154" s="283"/>
      <c r="C154" s="308" t="s">
        <v>821</v>
      </c>
      <c r="D154" s="263"/>
      <c r="E154" s="263"/>
      <c r="F154" s="309" t="s">
        <v>808</v>
      </c>
      <c r="G154" s="263"/>
      <c r="H154" s="308" t="s">
        <v>841</v>
      </c>
      <c r="I154" s="308" t="s">
        <v>804</v>
      </c>
      <c r="J154" s="308">
        <v>50</v>
      </c>
      <c r="K154" s="304"/>
    </row>
    <row r="155" spans="2:11" ht="15" customHeight="1">
      <c r="B155" s="283"/>
      <c r="C155" s="308" t="s">
        <v>829</v>
      </c>
      <c r="D155" s="263"/>
      <c r="E155" s="263"/>
      <c r="F155" s="309" t="s">
        <v>808</v>
      </c>
      <c r="G155" s="263"/>
      <c r="H155" s="308" t="s">
        <v>841</v>
      </c>
      <c r="I155" s="308" t="s">
        <v>804</v>
      </c>
      <c r="J155" s="308">
        <v>50</v>
      </c>
      <c r="K155" s="304"/>
    </row>
    <row r="156" spans="2:11" ht="15" customHeight="1">
      <c r="B156" s="283"/>
      <c r="C156" s="308" t="s">
        <v>827</v>
      </c>
      <c r="D156" s="263"/>
      <c r="E156" s="263"/>
      <c r="F156" s="309" t="s">
        <v>808</v>
      </c>
      <c r="G156" s="263"/>
      <c r="H156" s="308" t="s">
        <v>841</v>
      </c>
      <c r="I156" s="308" t="s">
        <v>804</v>
      </c>
      <c r="J156" s="308">
        <v>50</v>
      </c>
      <c r="K156" s="304"/>
    </row>
    <row r="157" spans="2:11" ht="15" customHeight="1">
      <c r="B157" s="283"/>
      <c r="C157" s="308" t="s">
        <v>100</v>
      </c>
      <c r="D157" s="263"/>
      <c r="E157" s="263"/>
      <c r="F157" s="309" t="s">
        <v>802</v>
      </c>
      <c r="G157" s="263"/>
      <c r="H157" s="308" t="s">
        <v>863</v>
      </c>
      <c r="I157" s="308" t="s">
        <v>804</v>
      </c>
      <c r="J157" s="308" t="s">
        <v>864</v>
      </c>
      <c r="K157" s="304"/>
    </row>
    <row r="158" spans="2:11" ht="15" customHeight="1">
      <c r="B158" s="283"/>
      <c r="C158" s="308" t="s">
        <v>865</v>
      </c>
      <c r="D158" s="263"/>
      <c r="E158" s="263"/>
      <c r="F158" s="309" t="s">
        <v>802</v>
      </c>
      <c r="G158" s="263"/>
      <c r="H158" s="308" t="s">
        <v>866</v>
      </c>
      <c r="I158" s="308" t="s">
        <v>836</v>
      </c>
      <c r="J158" s="308"/>
      <c r="K158" s="304"/>
    </row>
    <row r="159" spans="2:11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spans="2:11" ht="18.75" customHeight="1">
      <c r="B160" s="259"/>
      <c r="C160" s="263"/>
      <c r="D160" s="263"/>
      <c r="E160" s="263"/>
      <c r="F160" s="282"/>
      <c r="G160" s="263"/>
      <c r="H160" s="263"/>
      <c r="I160" s="263"/>
      <c r="J160" s="263"/>
      <c r="K160" s="259"/>
    </row>
    <row r="161" spans="2:11" ht="18.75" customHeight="1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</row>
    <row r="162" spans="2:11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spans="2:11" ht="45" customHeight="1">
      <c r="B163" s="254"/>
      <c r="C163" s="378" t="s">
        <v>867</v>
      </c>
      <c r="D163" s="378"/>
      <c r="E163" s="378"/>
      <c r="F163" s="378"/>
      <c r="G163" s="378"/>
      <c r="H163" s="378"/>
      <c r="I163" s="378"/>
      <c r="J163" s="378"/>
      <c r="K163" s="255"/>
    </row>
    <row r="164" spans="2:11" ht="17.25" customHeight="1">
      <c r="B164" s="254"/>
      <c r="C164" s="275" t="s">
        <v>796</v>
      </c>
      <c r="D164" s="275"/>
      <c r="E164" s="275"/>
      <c r="F164" s="275" t="s">
        <v>797</v>
      </c>
      <c r="G164" s="312"/>
      <c r="H164" s="313" t="s">
        <v>116</v>
      </c>
      <c r="I164" s="313" t="s">
        <v>59</v>
      </c>
      <c r="J164" s="275" t="s">
        <v>798</v>
      </c>
      <c r="K164" s="255"/>
    </row>
    <row r="165" spans="2:11" ht="17.25" customHeight="1">
      <c r="B165" s="256"/>
      <c r="C165" s="277" t="s">
        <v>799</v>
      </c>
      <c r="D165" s="277"/>
      <c r="E165" s="277"/>
      <c r="F165" s="278" t="s">
        <v>800</v>
      </c>
      <c r="G165" s="314"/>
      <c r="H165" s="315"/>
      <c r="I165" s="315"/>
      <c r="J165" s="277" t="s">
        <v>801</v>
      </c>
      <c r="K165" s="257"/>
    </row>
    <row r="166" spans="2:11" ht="5.25" customHeight="1">
      <c r="B166" s="283"/>
      <c r="C166" s="280"/>
      <c r="D166" s="280"/>
      <c r="E166" s="280"/>
      <c r="F166" s="280"/>
      <c r="G166" s="281"/>
      <c r="H166" s="280"/>
      <c r="I166" s="280"/>
      <c r="J166" s="280"/>
      <c r="K166" s="304"/>
    </row>
    <row r="167" spans="2:11" ht="15" customHeight="1">
      <c r="B167" s="283"/>
      <c r="C167" s="263" t="s">
        <v>805</v>
      </c>
      <c r="D167" s="263"/>
      <c r="E167" s="263"/>
      <c r="F167" s="282" t="s">
        <v>802</v>
      </c>
      <c r="G167" s="263"/>
      <c r="H167" s="263" t="s">
        <v>841</v>
      </c>
      <c r="I167" s="263" t="s">
        <v>804</v>
      </c>
      <c r="J167" s="263">
        <v>120</v>
      </c>
      <c r="K167" s="304"/>
    </row>
    <row r="168" spans="2:11" ht="15" customHeight="1">
      <c r="B168" s="283"/>
      <c r="C168" s="263" t="s">
        <v>850</v>
      </c>
      <c r="D168" s="263"/>
      <c r="E168" s="263"/>
      <c r="F168" s="282" t="s">
        <v>802</v>
      </c>
      <c r="G168" s="263"/>
      <c r="H168" s="263" t="s">
        <v>851</v>
      </c>
      <c r="I168" s="263" t="s">
        <v>804</v>
      </c>
      <c r="J168" s="263" t="s">
        <v>852</v>
      </c>
      <c r="K168" s="304"/>
    </row>
    <row r="169" spans="2:11" ht="15" customHeight="1">
      <c r="B169" s="283"/>
      <c r="C169" s="263" t="s">
        <v>751</v>
      </c>
      <c r="D169" s="263"/>
      <c r="E169" s="263"/>
      <c r="F169" s="282" t="s">
        <v>802</v>
      </c>
      <c r="G169" s="263"/>
      <c r="H169" s="263" t="s">
        <v>868</v>
      </c>
      <c r="I169" s="263" t="s">
        <v>804</v>
      </c>
      <c r="J169" s="263" t="s">
        <v>852</v>
      </c>
      <c r="K169" s="304"/>
    </row>
    <row r="170" spans="2:11" ht="15" customHeight="1">
      <c r="B170" s="283"/>
      <c r="C170" s="263" t="s">
        <v>807</v>
      </c>
      <c r="D170" s="263"/>
      <c r="E170" s="263"/>
      <c r="F170" s="282" t="s">
        <v>808</v>
      </c>
      <c r="G170" s="263"/>
      <c r="H170" s="263" t="s">
        <v>868</v>
      </c>
      <c r="I170" s="263" t="s">
        <v>804</v>
      </c>
      <c r="J170" s="263">
        <v>50</v>
      </c>
      <c r="K170" s="304"/>
    </row>
    <row r="171" spans="2:11" ht="15" customHeight="1">
      <c r="B171" s="283"/>
      <c r="C171" s="263" t="s">
        <v>810</v>
      </c>
      <c r="D171" s="263"/>
      <c r="E171" s="263"/>
      <c r="F171" s="282" t="s">
        <v>802</v>
      </c>
      <c r="G171" s="263"/>
      <c r="H171" s="263" t="s">
        <v>868</v>
      </c>
      <c r="I171" s="263" t="s">
        <v>812</v>
      </c>
      <c r="J171" s="263"/>
      <c r="K171" s="304"/>
    </row>
    <row r="172" spans="2:11" ht="15" customHeight="1">
      <c r="B172" s="283"/>
      <c r="C172" s="263" t="s">
        <v>821</v>
      </c>
      <c r="D172" s="263"/>
      <c r="E172" s="263"/>
      <c r="F172" s="282" t="s">
        <v>808</v>
      </c>
      <c r="G172" s="263"/>
      <c r="H172" s="263" t="s">
        <v>868</v>
      </c>
      <c r="I172" s="263" t="s">
        <v>804</v>
      </c>
      <c r="J172" s="263">
        <v>50</v>
      </c>
      <c r="K172" s="304"/>
    </row>
    <row r="173" spans="2:11" ht="15" customHeight="1">
      <c r="B173" s="283"/>
      <c r="C173" s="263" t="s">
        <v>829</v>
      </c>
      <c r="D173" s="263"/>
      <c r="E173" s="263"/>
      <c r="F173" s="282" t="s">
        <v>808</v>
      </c>
      <c r="G173" s="263"/>
      <c r="H173" s="263" t="s">
        <v>868</v>
      </c>
      <c r="I173" s="263" t="s">
        <v>804</v>
      </c>
      <c r="J173" s="263">
        <v>50</v>
      </c>
      <c r="K173" s="304"/>
    </row>
    <row r="174" spans="2:11" ht="15" customHeight="1">
      <c r="B174" s="283"/>
      <c r="C174" s="263" t="s">
        <v>827</v>
      </c>
      <c r="D174" s="263"/>
      <c r="E174" s="263"/>
      <c r="F174" s="282" t="s">
        <v>808</v>
      </c>
      <c r="G174" s="263"/>
      <c r="H174" s="263" t="s">
        <v>868</v>
      </c>
      <c r="I174" s="263" t="s">
        <v>804</v>
      </c>
      <c r="J174" s="263">
        <v>50</v>
      </c>
      <c r="K174" s="304"/>
    </row>
    <row r="175" spans="2:11" ht="15" customHeight="1">
      <c r="B175" s="283"/>
      <c r="C175" s="263" t="s">
        <v>115</v>
      </c>
      <c r="D175" s="263"/>
      <c r="E175" s="263"/>
      <c r="F175" s="282" t="s">
        <v>802</v>
      </c>
      <c r="G175" s="263"/>
      <c r="H175" s="263" t="s">
        <v>869</v>
      </c>
      <c r="I175" s="263" t="s">
        <v>870</v>
      </c>
      <c r="J175" s="263"/>
      <c r="K175" s="304"/>
    </row>
    <row r="176" spans="2:11" ht="15" customHeight="1">
      <c r="B176" s="283"/>
      <c r="C176" s="263" t="s">
        <v>59</v>
      </c>
      <c r="D176" s="263"/>
      <c r="E176" s="263"/>
      <c r="F176" s="282" t="s">
        <v>802</v>
      </c>
      <c r="G176" s="263"/>
      <c r="H176" s="263" t="s">
        <v>871</v>
      </c>
      <c r="I176" s="263" t="s">
        <v>872</v>
      </c>
      <c r="J176" s="263">
        <v>1</v>
      </c>
      <c r="K176" s="304"/>
    </row>
    <row r="177" spans="2:11" ht="15" customHeight="1">
      <c r="B177" s="283"/>
      <c r="C177" s="263" t="s">
        <v>55</v>
      </c>
      <c r="D177" s="263"/>
      <c r="E177" s="263"/>
      <c r="F177" s="282" t="s">
        <v>802</v>
      </c>
      <c r="G177" s="263"/>
      <c r="H177" s="263" t="s">
        <v>873</v>
      </c>
      <c r="I177" s="263" t="s">
        <v>804</v>
      </c>
      <c r="J177" s="263">
        <v>20</v>
      </c>
      <c r="K177" s="304"/>
    </row>
    <row r="178" spans="2:11" ht="15" customHeight="1">
      <c r="B178" s="283"/>
      <c r="C178" s="263" t="s">
        <v>116</v>
      </c>
      <c r="D178" s="263"/>
      <c r="E178" s="263"/>
      <c r="F178" s="282" t="s">
        <v>802</v>
      </c>
      <c r="G178" s="263"/>
      <c r="H178" s="263" t="s">
        <v>874</v>
      </c>
      <c r="I178" s="263" t="s">
        <v>804</v>
      </c>
      <c r="J178" s="263">
        <v>255</v>
      </c>
      <c r="K178" s="304"/>
    </row>
    <row r="179" spans="2:11" ht="15" customHeight="1">
      <c r="B179" s="283"/>
      <c r="C179" s="263" t="s">
        <v>117</v>
      </c>
      <c r="D179" s="263"/>
      <c r="E179" s="263"/>
      <c r="F179" s="282" t="s">
        <v>802</v>
      </c>
      <c r="G179" s="263"/>
      <c r="H179" s="263" t="s">
        <v>767</v>
      </c>
      <c r="I179" s="263" t="s">
        <v>804</v>
      </c>
      <c r="J179" s="263">
        <v>10</v>
      </c>
      <c r="K179" s="304"/>
    </row>
    <row r="180" spans="2:11" ht="15" customHeight="1">
      <c r="B180" s="283"/>
      <c r="C180" s="263" t="s">
        <v>118</v>
      </c>
      <c r="D180" s="263"/>
      <c r="E180" s="263"/>
      <c r="F180" s="282" t="s">
        <v>802</v>
      </c>
      <c r="G180" s="263"/>
      <c r="H180" s="263" t="s">
        <v>875</v>
      </c>
      <c r="I180" s="263" t="s">
        <v>836</v>
      </c>
      <c r="J180" s="263"/>
      <c r="K180" s="304"/>
    </row>
    <row r="181" spans="2:11" ht="15" customHeight="1">
      <c r="B181" s="283"/>
      <c r="C181" s="263" t="s">
        <v>876</v>
      </c>
      <c r="D181" s="263"/>
      <c r="E181" s="263"/>
      <c r="F181" s="282" t="s">
        <v>802</v>
      </c>
      <c r="G181" s="263"/>
      <c r="H181" s="263" t="s">
        <v>877</v>
      </c>
      <c r="I181" s="263" t="s">
        <v>836</v>
      </c>
      <c r="J181" s="263"/>
      <c r="K181" s="304"/>
    </row>
    <row r="182" spans="2:11" ht="15" customHeight="1">
      <c r="B182" s="283"/>
      <c r="C182" s="263" t="s">
        <v>865</v>
      </c>
      <c r="D182" s="263"/>
      <c r="E182" s="263"/>
      <c r="F182" s="282" t="s">
        <v>802</v>
      </c>
      <c r="G182" s="263"/>
      <c r="H182" s="263" t="s">
        <v>878</v>
      </c>
      <c r="I182" s="263" t="s">
        <v>836</v>
      </c>
      <c r="J182" s="263"/>
      <c r="K182" s="304"/>
    </row>
    <row r="183" spans="2:11" ht="15" customHeight="1">
      <c r="B183" s="283"/>
      <c r="C183" s="263" t="s">
        <v>120</v>
      </c>
      <c r="D183" s="263"/>
      <c r="E183" s="263"/>
      <c r="F183" s="282" t="s">
        <v>808</v>
      </c>
      <c r="G183" s="263"/>
      <c r="H183" s="263" t="s">
        <v>879</v>
      </c>
      <c r="I183" s="263" t="s">
        <v>804</v>
      </c>
      <c r="J183" s="263">
        <v>50</v>
      </c>
      <c r="K183" s="304"/>
    </row>
    <row r="184" spans="2:11" ht="15" customHeight="1">
      <c r="B184" s="283"/>
      <c r="C184" s="263" t="s">
        <v>880</v>
      </c>
      <c r="D184" s="263"/>
      <c r="E184" s="263"/>
      <c r="F184" s="282" t="s">
        <v>808</v>
      </c>
      <c r="G184" s="263"/>
      <c r="H184" s="263" t="s">
        <v>881</v>
      </c>
      <c r="I184" s="263" t="s">
        <v>882</v>
      </c>
      <c r="J184" s="263"/>
      <c r="K184" s="304"/>
    </row>
    <row r="185" spans="2:11" ht="15" customHeight="1">
      <c r="B185" s="283"/>
      <c r="C185" s="263" t="s">
        <v>883</v>
      </c>
      <c r="D185" s="263"/>
      <c r="E185" s="263"/>
      <c r="F185" s="282" t="s">
        <v>808</v>
      </c>
      <c r="G185" s="263"/>
      <c r="H185" s="263" t="s">
        <v>884</v>
      </c>
      <c r="I185" s="263" t="s">
        <v>882</v>
      </c>
      <c r="J185" s="263"/>
      <c r="K185" s="304"/>
    </row>
    <row r="186" spans="2:11" ht="15" customHeight="1">
      <c r="B186" s="283"/>
      <c r="C186" s="263" t="s">
        <v>885</v>
      </c>
      <c r="D186" s="263"/>
      <c r="E186" s="263"/>
      <c r="F186" s="282" t="s">
        <v>808</v>
      </c>
      <c r="G186" s="263"/>
      <c r="H186" s="263" t="s">
        <v>886</v>
      </c>
      <c r="I186" s="263" t="s">
        <v>882</v>
      </c>
      <c r="J186" s="263"/>
      <c r="K186" s="304"/>
    </row>
    <row r="187" spans="2:11" ht="15" customHeight="1">
      <c r="B187" s="283"/>
      <c r="C187" s="316" t="s">
        <v>887</v>
      </c>
      <c r="D187" s="263"/>
      <c r="E187" s="263"/>
      <c r="F187" s="282" t="s">
        <v>808</v>
      </c>
      <c r="G187" s="263"/>
      <c r="H187" s="263" t="s">
        <v>888</v>
      </c>
      <c r="I187" s="263" t="s">
        <v>889</v>
      </c>
      <c r="J187" s="317" t="s">
        <v>890</v>
      </c>
      <c r="K187" s="304"/>
    </row>
    <row r="188" spans="2:11" ht="15" customHeight="1">
      <c r="B188" s="283"/>
      <c r="C188" s="268" t="s">
        <v>44</v>
      </c>
      <c r="D188" s="263"/>
      <c r="E188" s="263"/>
      <c r="F188" s="282" t="s">
        <v>802</v>
      </c>
      <c r="G188" s="263"/>
      <c r="H188" s="259" t="s">
        <v>891</v>
      </c>
      <c r="I188" s="263" t="s">
        <v>892</v>
      </c>
      <c r="J188" s="263"/>
      <c r="K188" s="304"/>
    </row>
    <row r="189" spans="2:11" ht="15" customHeight="1">
      <c r="B189" s="283"/>
      <c r="C189" s="268" t="s">
        <v>893</v>
      </c>
      <c r="D189" s="263"/>
      <c r="E189" s="263"/>
      <c r="F189" s="282" t="s">
        <v>802</v>
      </c>
      <c r="G189" s="263"/>
      <c r="H189" s="263" t="s">
        <v>894</v>
      </c>
      <c r="I189" s="263" t="s">
        <v>836</v>
      </c>
      <c r="J189" s="263"/>
      <c r="K189" s="304"/>
    </row>
    <row r="190" spans="2:11" ht="15" customHeight="1">
      <c r="B190" s="283"/>
      <c r="C190" s="268" t="s">
        <v>895</v>
      </c>
      <c r="D190" s="263"/>
      <c r="E190" s="263"/>
      <c r="F190" s="282" t="s">
        <v>802</v>
      </c>
      <c r="G190" s="263"/>
      <c r="H190" s="263" t="s">
        <v>896</v>
      </c>
      <c r="I190" s="263" t="s">
        <v>836</v>
      </c>
      <c r="J190" s="263"/>
      <c r="K190" s="304"/>
    </row>
    <row r="191" spans="2:11" ht="15" customHeight="1">
      <c r="B191" s="283"/>
      <c r="C191" s="268" t="s">
        <v>897</v>
      </c>
      <c r="D191" s="263"/>
      <c r="E191" s="263"/>
      <c r="F191" s="282" t="s">
        <v>808</v>
      </c>
      <c r="G191" s="263"/>
      <c r="H191" s="263" t="s">
        <v>898</v>
      </c>
      <c r="I191" s="263" t="s">
        <v>836</v>
      </c>
      <c r="J191" s="263"/>
      <c r="K191" s="304"/>
    </row>
    <row r="192" spans="2:11" ht="15" customHeight="1">
      <c r="B192" s="310"/>
      <c r="C192" s="318"/>
      <c r="D192" s="292"/>
      <c r="E192" s="292"/>
      <c r="F192" s="292"/>
      <c r="G192" s="292"/>
      <c r="H192" s="292"/>
      <c r="I192" s="292"/>
      <c r="J192" s="292"/>
      <c r="K192" s="311"/>
    </row>
    <row r="193" spans="2:11" ht="18.75" customHeight="1">
      <c r="B193" s="259"/>
      <c r="C193" s="263"/>
      <c r="D193" s="263"/>
      <c r="E193" s="263"/>
      <c r="F193" s="282"/>
      <c r="G193" s="263"/>
      <c r="H193" s="263"/>
      <c r="I193" s="263"/>
      <c r="J193" s="263"/>
      <c r="K193" s="259"/>
    </row>
    <row r="194" spans="2:11" ht="18.75" customHeight="1">
      <c r="B194" s="259"/>
      <c r="C194" s="263"/>
      <c r="D194" s="263"/>
      <c r="E194" s="263"/>
      <c r="F194" s="282"/>
      <c r="G194" s="263"/>
      <c r="H194" s="263"/>
      <c r="I194" s="263"/>
      <c r="J194" s="263"/>
      <c r="K194" s="259"/>
    </row>
    <row r="195" spans="2:11" ht="18.75" customHeight="1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</row>
    <row r="196" spans="2:11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spans="2:11" ht="22.2">
      <c r="B197" s="254"/>
      <c r="C197" s="378" t="s">
        <v>899</v>
      </c>
      <c r="D197" s="378"/>
      <c r="E197" s="378"/>
      <c r="F197" s="378"/>
      <c r="G197" s="378"/>
      <c r="H197" s="378"/>
      <c r="I197" s="378"/>
      <c r="J197" s="378"/>
      <c r="K197" s="255"/>
    </row>
    <row r="198" spans="2:11" ht="25.5" customHeight="1">
      <c r="B198" s="254"/>
      <c r="C198" s="319" t="s">
        <v>900</v>
      </c>
      <c r="D198" s="319"/>
      <c r="E198" s="319"/>
      <c r="F198" s="319" t="s">
        <v>901</v>
      </c>
      <c r="G198" s="320"/>
      <c r="H198" s="377" t="s">
        <v>902</v>
      </c>
      <c r="I198" s="377"/>
      <c r="J198" s="377"/>
      <c r="K198" s="255"/>
    </row>
    <row r="199" spans="2:11" ht="5.25" customHeight="1">
      <c r="B199" s="283"/>
      <c r="C199" s="280"/>
      <c r="D199" s="280"/>
      <c r="E199" s="280"/>
      <c r="F199" s="280"/>
      <c r="G199" s="263"/>
      <c r="H199" s="280"/>
      <c r="I199" s="280"/>
      <c r="J199" s="280"/>
      <c r="K199" s="304"/>
    </row>
    <row r="200" spans="2:11" ht="15" customHeight="1">
      <c r="B200" s="283"/>
      <c r="C200" s="263" t="s">
        <v>892</v>
      </c>
      <c r="D200" s="263"/>
      <c r="E200" s="263"/>
      <c r="F200" s="282" t="s">
        <v>45</v>
      </c>
      <c r="G200" s="263"/>
      <c r="H200" s="375" t="s">
        <v>903</v>
      </c>
      <c r="I200" s="375"/>
      <c r="J200" s="375"/>
      <c r="K200" s="304"/>
    </row>
    <row r="201" spans="2:11" ht="15" customHeight="1">
      <c r="B201" s="283"/>
      <c r="C201" s="289"/>
      <c r="D201" s="263"/>
      <c r="E201" s="263"/>
      <c r="F201" s="282" t="s">
        <v>46</v>
      </c>
      <c r="G201" s="263"/>
      <c r="H201" s="375" t="s">
        <v>904</v>
      </c>
      <c r="I201" s="375"/>
      <c r="J201" s="375"/>
      <c r="K201" s="304"/>
    </row>
    <row r="202" spans="2:11" ht="15" customHeight="1">
      <c r="B202" s="283"/>
      <c r="C202" s="289"/>
      <c r="D202" s="263"/>
      <c r="E202" s="263"/>
      <c r="F202" s="282" t="s">
        <v>49</v>
      </c>
      <c r="G202" s="263"/>
      <c r="H202" s="375" t="s">
        <v>905</v>
      </c>
      <c r="I202" s="375"/>
      <c r="J202" s="375"/>
      <c r="K202" s="304"/>
    </row>
    <row r="203" spans="2:11" ht="15" customHeight="1">
      <c r="B203" s="283"/>
      <c r="C203" s="263"/>
      <c r="D203" s="263"/>
      <c r="E203" s="263"/>
      <c r="F203" s="282" t="s">
        <v>47</v>
      </c>
      <c r="G203" s="263"/>
      <c r="H203" s="375" t="s">
        <v>906</v>
      </c>
      <c r="I203" s="375"/>
      <c r="J203" s="375"/>
      <c r="K203" s="304"/>
    </row>
    <row r="204" spans="2:11" ht="15" customHeight="1">
      <c r="B204" s="283"/>
      <c r="C204" s="263"/>
      <c r="D204" s="263"/>
      <c r="E204" s="263"/>
      <c r="F204" s="282" t="s">
        <v>48</v>
      </c>
      <c r="G204" s="263"/>
      <c r="H204" s="375" t="s">
        <v>907</v>
      </c>
      <c r="I204" s="375"/>
      <c r="J204" s="375"/>
      <c r="K204" s="304"/>
    </row>
    <row r="205" spans="2:11" ht="15" customHeight="1">
      <c r="B205" s="283"/>
      <c r="C205" s="263"/>
      <c r="D205" s="263"/>
      <c r="E205" s="263"/>
      <c r="F205" s="282"/>
      <c r="G205" s="263"/>
      <c r="H205" s="263"/>
      <c r="I205" s="263"/>
      <c r="J205" s="263"/>
      <c r="K205" s="304"/>
    </row>
    <row r="206" spans="2:11" ht="15" customHeight="1">
      <c r="B206" s="283"/>
      <c r="C206" s="263" t="s">
        <v>848</v>
      </c>
      <c r="D206" s="263"/>
      <c r="E206" s="263"/>
      <c r="F206" s="282" t="s">
        <v>81</v>
      </c>
      <c r="G206" s="263"/>
      <c r="H206" s="375" t="s">
        <v>908</v>
      </c>
      <c r="I206" s="375"/>
      <c r="J206" s="375"/>
      <c r="K206" s="304"/>
    </row>
    <row r="207" spans="2:11" ht="15" customHeight="1">
      <c r="B207" s="283"/>
      <c r="C207" s="289"/>
      <c r="D207" s="263"/>
      <c r="E207" s="263"/>
      <c r="F207" s="282" t="s">
        <v>745</v>
      </c>
      <c r="G207" s="263"/>
      <c r="H207" s="375" t="s">
        <v>746</v>
      </c>
      <c r="I207" s="375"/>
      <c r="J207" s="375"/>
      <c r="K207" s="304"/>
    </row>
    <row r="208" spans="2:11" ht="15" customHeight="1">
      <c r="B208" s="283"/>
      <c r="C208" s="263"/>
      <c r="D208" s="263"/>
      <c r="E208" s="263"/>
      <c r="F208" s="282" t="s">
        <v>743</v>
      </c>
      <c r="G208" s="263"/>
      <c r="H208" s="375" t="s">
        <v>909</v>
      </c>
      <c r="I208" s="375"/>
      <c r="J208" s="375"/>
      <c r="K208" s="304"/>
    </row>
    <row r="209" spans="2:11" ht="15" customHeight="1">
      <c r="B209" s="321"/>
      <c r="C209" s="289"/>
      <c r="D209" s="289"/>
      <c r="E209" s="289"/>
      <c r="F209" s="282" t="s">
        <v>747</v>
      </c>
      <c r="G209" s="268"/>
      <c r="H209" s="376" t="s">
        <v>748</v>
      </c>
      <c r="I209" s="376"/>
      <c r="J209" s="376"/>
      <c r="K209" s="322"/>
    </row>
    <row r="210" spans="2:11" ht="15" customHeight="1">
      <c r="B210" s="321"/>
      <c r="C210" s="289"/>
      <c r="D210" s="289"/>
      <c r="E210" s="289"/>
      <c r="F210" s="282" t="s">
        <v>749</v>
      </c>
      <c r="G210" s="268"/>
      <c r="H210" s="376" t="s">
        <v>716</v>
      </c>
      <c r="I210" s="376"/>
      <c r="J210" s="376"/>
      <c r="K210" s="322"/>
    </row>
    <row r="211" spans="2:11" ht="15" customHeight="1">
      <c r="B211" s="321"/>
      <c r="C211" s="289"/>
      <c r="D211" s="289"/>
      <c r="E211" s="289"/>
      <c r="F211" s="323"/>
      <c r="G211" s="268"/>
      <c r="H211" s="324"/>
      <c r="I211" s="324"/>
      <c r="J211" s="324"/>
      <c r="K211" s="322"/>
    </row>
    <row r="212" spans="2:11" ht="15" customHeight="1">
      <c r="B212" s="321"/>
      <c r="C212" s="263" t="s">
        <v>872</v>
      </c>
      <c r="D212" s="289"/>
      <c r="E212" s="289"/>
      <c r="F212" s="282">
        <v>1</v>
      </c>
      <c r="G212" s="268"/>
      <c r="H212" s="376" t="s">
        <v>910</v>
      </c>
      <c r="I212" s="376"/>
      <c r="J212" s="376"/>
      <c r="K212" s="322"/>
    </row>
    <row r="213" spans="2:11" ht="15" customHeight="1">
      <c r="B213" s="321"/>
      <c r="C213" s="289"/>
      <c r="D213" s="289"/>
      <c r="E213" s="289"/>
      <c r="F213" s="282">
        <v>2</v>
      </c>
      <c r="G213" s="268"/>
      <c r="H213" s="376" t="s">
        <v>911</v>
      </c>
      <c r="I213" s="376"/>
      <c r="J213" s="376"/>
      <c r="K213" s="322"/>
    </row>
    <row r="214" spans="2:11" ht="15" customHeight="1">
      <c r="B214" s="321"/>
      <c r="C214" s="289"/>
      <c r="D214" s="289"/>
      <c r="E214" s="289"/>
      <c r="F214" s="282">
        <v>3</v>
      </c>
      <c r="G214" s="268"/>
      <c r="H214" s="376" t="s">
        <v>912</v>
      </c>
      <c r="I214" s="376"/>
      <c r="J214" s="376"/>
      <c r="K214" s="322"/>
    </row>
    <row r="215" spans="2:11" ht="15" customHeight="1">
      <c r="B215" s="321"/>
      <c r="C215" s="289"/>
      <c r="D215" s="289"/>
      <c r="E215" s="289"/>
      <c r="F215" s="282">
        <v>4</v>
      </c>
      <c r="G215" s="268"/>
      <c r="H215" s="376" t="s">
        <v>913</v>
      </c>
      <c r="I215" s="376"/>
      <c r="J215" s="376"/>
      <c r="K215" s="322"/>
    </row>
    <row r="216" spans="2:11" ht="12.75" customHeight="1">
      <c r="B216" s="325"/>
      <c r="C216" s="326"/>
      <c r="D216" s="326"/>
      <c r="E216" s="326"/>
      <c r="F216" s="326"/>
      <c r="G216" s="326"/>
      <c r="H216" s="326"/>
      <c r="I216" s="326"/>
      <c r="J216" s="326"/>
      <c r="K216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101 - Silnice II-112 -...</vt:lpstr>
      <vt:lpstr>SO 103 - Silnice II-112 -...</vt:lpstr>
      <vt:lpstr>SO 800 - Vedlejší rozpočt...</vt:lpstr>
      <vt:lpstr>Pokyny pro vyplnění</vt:lpstr>
      <vt:lpstr>'Rekapitulace stavby'!Názvy_tisku</vt:lpstr>
      <vt:lpstr>'SO 101 - Silnice II-112 -...'!Názvy_tisku</vt:lpstr>
      <vt:lpstr>'SO 103 - Silnice II-112 -...'!Názvy_tisku</vt:lpstr>
      <vt:lpstr>'SO 800 - Vedlejší rozpočt...'!Názvy_tisku</vt:lpstr>
      <vt:lpstr>'Pokyny pro vyplnění'!Oblast_tisku</vt:lpstr>
      <vt:lpstr>'Rekapitulace stavby'!Oblast_tisku</vt:lpstr>
      <vt:lpstr>'SO 101 - Silnice II-112 -...'!Oblast_tisku</vt:lpstr>
      <vt:lpstr>'SO 103 - Silnice II-112 -...'!Oblast_tisku</vt:lpstr>
      <vt:lpstr>'SO 800 -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Krchová, Gabriela</dc:creator>
  <cp:lastModifiedBy>Krchová Gabriela</cp:lastModifiedBy>
  <dcterms:created xsi:type="dcterms:W3CDTF">2018-11-23T08:24:58Z</dcterms:created>
  <dcterms:modified xsi:type="dcterms:W3CDTF">2018-11-23T08:48:14Z</dcterms:modified>
</cp:coreProperties>
</file>